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2365" windowHeight="9570"/>
  </bookViews>
  <sheets>
    <sheet name="原始记录" sheetId="1" r:id="rId1"/>
  </sheets>
  <externalReferences>
    <externalReference r:id="rId2"/>
  </externalReferences>
  <definedNames>
    <definedName name="_xlnm.Print_Area" localSheetId="0">原始记录!$A$1:$AM$294</definedName>
    <definedName name="常用制造厂名">[1]辅助数据!$G$8:$G$19</definedName>
    <definedName name="型号规格">[1]辅助数据!$E$8:$E$18</definedName>
  </definedNames>
  <calcPr calcId="125725" concurrentCalc="0"/>
</workbook>
</file>

<file path=xl/calcChain.xml><?xml version="1.0" encoding="utf-8"?>
<calcChain xmlns="http://schemas.openxmlformats.org/spreadsheetml/2006/main">
  <c r="AT254" i="1"/>
  <c r="AS254"/>
  <c r="AR254"/>
  <c r="AQ254"/>
  <c r="H242"/>
  <c r="AG236"/>
  <c r="G229"/>
  <c r="Z227"/>
  <c r="R227"/>
  <c r="F227"/>
  <c r="AH225"/>
  <c r="AD225"/>
  <c r="AH223"/>
  <c r="AD223"/>
  <c r="AH221"/>
  <c r="AD221"/>
  <c r="AH219"/>
  <c r="AD219"/>
  <c r="AH217"/>
  <c r="AD217"/>
  <c r="AH215"/>
  <c r="AD215"/>
  <c r="AH213"/>
  <c r="AD213"/>
  <c r="AH211"/>
  <c r="AD211"/>
  <c r="AH209"/>
  <c r="AD209"/>
  <c r="AH207"/>
  <c r="AD207"/>
  <c r="AH205"/>
  <c r="AD205"/>
  <c r="J172"/>
  <c r="AF171"/>
  <c r="Z171"/>
  <c r="AF170"/>
  <c r="Z170"/>
  <c r="AF169"/>
  <c r="Z169"/>
  <c r="AF168"/>
  <c r="Z168"/>
  <c r="AF167"/>
  <c r="Z167"/>
  <c r="AF166"/>
  <c r="Z166"/>
  <c r="AF165"/>
  <c r="Z165"/>
  <c r="AF164"/>
  <c r="Z164"/>
  <c r="AF163"/>
  <c r="Z163"/>
  <c r="AF162"/>
  <c r="Z162"/>
  <c r="AF161"/>
  <c r="Z161"/>
  <c r="AF160"/>
  <c r="Z160"/>
  <c r="AF159"/>
  <c r="Z159"/>
  <c r="AF158"/>
  <c r="Z158"/>
  <c r="U136"/>
  <c r="AF132"/>
  <c r="R131"/>
  <c r="L131"/>
  <c r="AC130"/>
  <c r="X130"/>
  <c r="R130"/>
  <c r="L130"/>
  <c r="AC129"/>
  <c r="X129"/>
  <c r="R129"/>
  <c r="L129"/>
  <c r="AC128"/>
  <c r="X128"/>
  <c r="R128"/>
  <c r="L128"/>
  <c r="AC127"/>
  <c r="X127"/>
  <c r="R127"/>
  <c r="L127"/>
  <c r="AC126"/>
  <c r="X126"/>
  <c r="R126"/>
  <c r="L126"/>
  <c r="AC125"/>
  <c r="X125"/>
  <c r="R125"/>
  <c r="L125"/>
  <c r="AC124"/>
  <c r="X124"/>
  <c r="R124"/>
  <c r="L124"/>
  <c r="AC123"/>
  <c r="X123"/>
  <c r="R123"/>
  <c r="L123"/>
  <c r="AC122"/>
  <c r="X122"/>
  <c r="R122"/>
  <c r="L122"/>
  <c r="AC121"/>
  <c r="X121"/>
  <c r="R121"/>
  <c r="L121"/>
  <c r="AC120"/>
  <c r="X120"/>
  <c r="R120"/>
  <c r="L120"/>
  <c r="AC119"/>
  <c r="X119"/>
  <c r="R119"/>
  <c r="L119"/>
  <c r="AC118"/>
  <c r="X118"/>
  <c r="R118"/>
  <c r="L118"/>
  <c r="AC117"/>
  <c r="X117"/>
  <c r="R117"/>
  <c r="L117"/>
  <c r="AC116"/>
  <c r="X116"/>
  <c r="R116"/>
  <c r="L116"/>
  <c r="AC115"/>
  <c r="X115"/>
  <c r="R115"/>
  <c r="L115"/>
  <c r="AC114"/>
  <c r="X114"/>
  <c r="R114"/>
  <c r="L114"/>
  <c r="AC113"/>
  <c r="X113"/>
  <c r="R113"/>
  <c r="L113"/>
  <c r="AC112"/>
  <c r="X112"/>
  <c r="R112"/>
  <c r="L112"/>
  <c r="AC111"/>
  <c r="X111"/>
  <c r="R111"/>
  <c r="L111"/>
  <c r="AC110"/>
  <c r="X110"/>
  <c r="R110"/>
  <c r="L110"/>
  <c r="AC109"/>
  <c r="X109"/>
  <c r="R109"/>
  <c r="L109"/>
  <c r="AC108"/>
  <c r="X108"/>
  <c r="R108"/>
  <c r="L108"/>
  <c r="Z104"/>
  <c r="M88"/>
  <c r="J86"/>
  <c r="J84"/>
  <c r="AE82"/>
  <c r="X82"/>
  <c r="U82"/>
  <c r="R82"/>
  <c r="AR80"/>
  <c r="AQ80"/>
  <c r="AE80"/>
  <c r="X80"/>
  <c r="U80"/>
  <c r="R80"/>
  <c r="AR78"/>
  <c r="AQ78"/>
  <c r="AE78"/>
  <c r="X78"/>
  <c r="U78"/>
  <c r="R78"/>
  <c r="AR76"/>
  <c r="AQ76"/>
  <c r="AE76"/>
  <c r="X76"/>
  <c r="U76"/>
  <c r="R76"/>
  <c r="AE70"/>
  <c r="X70"/>
  <c r="U70"/>
  <c r="R70"/>
  <c r="AR68"/>
  <c r="AQ68"/>
  <c r="AE68"/>
  <c r="X68"/>
  <c r="U68"/>
  <c r="R68"/>
  <c r="AR66"/>
  <c r="AQ66"/>
  <c r="AE66"/>
  <c r="X66"/>
  <c r="U66"/>
  <c r="R66"/>
  <c r="AR64"/>
  <c r="AQ64"/>
  <c r="AE64"/>
  <c r="X64"/>
  <c r="U64"/>
  <c r="R64"/>
  <c r="AB58"/>
  <c r="N58"/>
  <c r="AV56"/>
  <c r="AF56"/>
  <c r="J56"/>
  <c r="AF54"/>
  <c r="J54"/>
  <c r="AR49"/>
  <c r="AP49"/>
  <c r="AO49"/>
  <c r="AN49"/>
  <c r="I49"/>
  <c r="AR47"/>
  <c r="AP47"/>
  <c r="AO47"/>
  <c r="AN47"/>
  <c r="I47"/>
  <c r="AR45"/>
  <c r="AP45"/>
  <c r="AO45"/>
  <c r="AN45"/>
  <c r="I45"/>
  <c r="AQ43"/>
  <c r="AQ28"/>
  <c r="AQ27"/>
  <c r="AQ25"/>
  <c r="AQ24"/>
  <c r="X24"/>
  <c r="AQ23"/>
  <c r="W22"/>
  <c r="H22"/>
  <c r="AQ20"/>
  <c r="AQ19"/>
</calcChain>
</file>

<file path=xl/sharedStrings.xml><?xml version="1.0" encoding="utf-8"?>
<sst xmlns="http://schemas.openxmlformats.org/spreadsheetml/2006/main" count="241" uniqueCount="185">
  <si>
    <t>一、测角部分</t>
  </si>
  <si>
    <t>委托单号</t>
  </si>
  <si>
    <t>1.外观及一般功能检查：</t>
  </si>
  <si>
    <t>合格</t>
  </si>
  <si>
    <t>器具名称</t>
  </si>
  <si>
    <t>全站仪</t>
  </si>
  <si>
    <t>型号规格</t>
  </si>
  <si>
    <t>TS09PLUS 1″R500</t>
  </si>
  <si>
    <t>出厂编号</t>
  </si>
  <si>
    <t>1408491</t>
  </si>
  <si>
    <t>2.基础性调整与校准：</t>
  </si>
  <si>
    <t>资产编号</t>
  </si>
  <si>
    <t>未标明</t>
  </si>
  <si>
    <t>制造厂</t>
  </si>
  <si>
    <t>Leica</t>
  </si>
  <si>
    <t>状态描述</t>
  </si>
  <si>
    <t>外观正常</t>
  </si>
  <si>
    <t>3.水准器轴与竖轴的垂直度：</t>
  </si>
  <si>
    <t>温度</t>
  </si>
  <si>
    <t>19.0</t>
  </si>
  <si>
    <t>湿度</t>
  </si>
  <si>
    <t>60</t>
  </si>
  <si>
    <t>结论</t>
  </si>
  <si>
    <t>4.望远镜竖丝的铅垂度：</t>
  </si>
  <si>
    <t>价格</t>
  </si>
  <si>
    <t>证书号</t>
  </si>
  <si>
    <t>103220049601</t>
  </si>
  <si>
    <r>
      <rPr>
        <b/>
        <sz val="11"/>
        <color theme="1"/>
        <rFont val="宋体"/>
        <charset val="134"/>
        <scheme val="minor"/>
      </rPr>
      <t>5.望远镜视轴对横轴的垂直度：（</t>
    </r>
    <r>
      <rPr>
        <b/>
        <sz val="11"/>
        <color theme="1"/>
        <rFont val="Times New Roman"/>
        <family val="1"/>
      </rPr>
      <t>MPE</t>
    </r>
    <r>
      <rPr>
        <b/>
        <sz val="11"/>
        <color theme="1"/>
        <rFont val="宋体"/>
        <charset val="134"/>
      </rPr>
      <t>：≤</t>
    </r>
    <r>
      <rPr>
        <b/>
        <sz val="11"/>
        <color theme="1"/>
        <rFont val="宋体"/>
        <charset val="134"/>
        <scheme val="minor"/>
      </rPr>
      <t>6</t>
    </r>
    <r>
      <rPr>
        <b/>
        <sz val="11"/>
        <color theme="1"/>
        <rFont val="宋体"/>
        <charset val="134"/>
        <scheme val="minor"/>
      </rPr>
      <t>.0″）</t>
    </r>
  </si>
  <si>
    <t>测
回
数</t>
  </si>
  <si>
    <t>读     数     （格    值）</t>
  </si>
  <si>
    <t>测距综合标准差</t>
  </si>
  <si>
    <t>标称标准差a+b</t>
  </si>
  <si>
    <t>固定误差a</t>
  </si>
  <si>
    <t>比例误差b</t>
  </si>
  <si>
    <t>L</t>
  </si>
  <si>
    <t>R</t>
  </si>
  <si>
    <t>调制光相位均匀性</t>
  </si>
  <si>
    <t>1/2固定误差a</t>
  </si>
  <si>
    <t>Ⅰ</t>
  </si>
  <si>
    <t>分辨力</t>
  </si>
  <si>
    <t>1/4固定误差a</t>
  </si>
  <si>
    <t>----</t>
  </si>
  <si>
    <t>加常数K</t>
  </si>
  <si>
    <t>Ⅱ</t>
  </si>
  <si>
    <t>乘常数R</t>
  </si>
  <si>
    <t>加常数K测量标准差mK</t>
  </si>
  <si>
    <r>
      <rPr>
        <sz val="11"/>
        <color theme="1"/>
        <rFont val="宋体"/>
        <charset val="134"/>
        <scheme val="minor"/>
      </rPr>
      <t>望远镜视准轴与横轴的垂直度：</t>
    </r>
    <r>
      <rPr>
        <i/>
        <sz val="11"/>
        <color theme="1"/>
        <rFont val="Times New Roman"/>
        <family val="1"/>
      </rPr>
      <t>c</t>
    </r>
    <r>
      <rPr>
        <sz val="11"/>
        <color theme="1"/>
        <rFont val="宋体"/>
        <charset val="134"/>
        <scheme val="minor"/>
      </rPr>
      <t>=</t>
    </r>
  </si>
  <si>
    <r>
      <rPr>
        <sz val="11"/>
        <color theme="1"/>
        <rFont val="Times New Roman"/>
        <family val="1"/>
      </rPr>
      <t>1/4×</t>
    </r>
    <r>
      <rPr>
        <sz val="11"/>
        <color theme="1"/>
        <rFont val="宋体"/>
        <charset val="134"/>
      </rPr>
      <t>（</t>
    </r>
    <r>
      <rPr>
        <i/>
        <sz val="11"/>
        <color theme="1"/>
        <rFont val="Times New Roman"/>
        <family val="1"/>
      </rPr>
      <t>R</t>
    </r>
    <r>
      <rPr>
        <sz val="11"/>
        <color theme="1"/>
        <rFont val="Times New Roman"/>
        <family val="1"/>
      </rPr>
      <t>-</t>
    </r>
    <r>
      <rPr>
        <i/>
        <sz val="11"/>
        <color theme="1"/>
        <rFont val="Times New Roman"/>
        <family val="1"/>
      </rPr>
      <t>L</t>
    </r>
    <r>
      <rPr>
        <sz val="11"/>
        <color theme="1"/>
        <rFont val="宋体"/>
        <charset val="134"/>
      </rPr>
      <t>）</t>
    </r>
    <r>
      <rPr>
        <i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=</t>
    </r>
  </si>
  <si>
    <t>″</t>
  </si>
  <si>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=20″</t>
    </r>
    <r>
      <rPr>
        <sz val="11"/>
        <color theme="1"/>
        <rFont val="宋体"/>
        <charset val="134"/>
      </rPr>
      <t>）</t>
    </r>
  </si>
  <si>
    <t>乘常数R测量标准差mR</t>
  </si>
  <si>
    <t>1/2比例误差b</t>
  </si>
  <si>
    <t>测量的重复性</t>
  </si>
  <si>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/4标称标准差a+b</t>
    </r>
  </si>
  <si>
    <r>
      <rPr>
        <b/>
        <sz val="11"/>
        <color theme="1"/>
        <rFont val="宋体"/>
        <charset val="134"/>
        <scheme val="minor"/>
      </rPr>
      <t>6.照准误差</t>
    </r>
    <r>
      <rPr>
        <b/>
        <i/>
        <sz val="11"/>
        <color theme="1"/>
        <rFont val="Times New Roman"/>
        <family val="1"/>
      </rPr>
      <t>C</t>
    </r>
    <r>
      <rPr>
        <b/>
        <sz val="11"/>
        <color theme="1"/>
        <rFont val="宋体"/>
        <charset val="134"/>
        <scheme val="minor"/>
      </rPr>
      <t>、横轴误差</t>
    </r>
    <r>
      <rPr>
        <b/>
        <i/>
        <sz val="11"/>
        <color theme="1"/>
        <rFont val="Times New Roman"/>
        <family val="1"/>
      </rPr>
      <t>i</t>
    </r>
    <r>
      <rPr>
        <b/>
        <sz val="11"/>
        <color theme="1"/>
        <rFont val="宋体"/>
        <charset val="134"/>
        <scheme val="minor"/>
      </rPr>
      <t>、竖盘指标差</t>
    </r>
    <r>
      <rPr>
        <b/>
        <i/>
        <sz val="11"/>
        <color theme="1"/>
        <rFont val="Times New Roman"/>
        <family val="1"/>
      </rPr>
      <t>I</t>
    </r>
    <r>
      <rPr>
        <b/>
        <sz val="11"/>
        <color theme="1"/>
        <rFont val="宋体"/>
        <charset val="134"/>
        <scheme val="minor"/>
      </rPr>
      <t>：</t>
    </r>
  </si>
  <si>
    <t>a</t>
  </si>
  <si>
    <t>b</t>
  </si>
  <si>
    <t>测回数</t>
  </si>
  <si>
    <t>照准点</t>
  </si>
  <si>
    <r>
      <rPr>
        <i/>
        <sz val="11"/>
        <rFont val="Times New Roman"/>
        <family val="1"/>
      </rPr>
      <t>L</t>
    </r>
    <r>
      <rPr>
        <sz val="11"/>
        <rFont val="宋体"/>
        <charset val="134"/>
      </rPr>
      <t>（</t>
    </r>
    <r>
      <rPr>
        <sz val="11"/>
        <rFont val="Times New Roman"/>
        <family val="1"/>
      </rPr>
      <t>°</t>
    </r>
    <r>
      <rPr>
        <sz val="11"/>
        <rFont val="宋体"/>
        <charset val="134"/>
      </rPr>
      <t>）（</t>
    </r>
    <r>
      <rPr>
        <sz val="11"/>
        <rFont val="Times New Roman"/>
        <family val="1"/>
      </rPr>
      <t>′</t>
    </r>
    <r>
      <rPr>
        <sz val="11"/>
        <rFont val="宋体"/>
        <charset val="134"/>
      </rPr>
      <t>）（</t>
    </r>
    <r>
      <rPr>
        <sz val="11"/>
        <rFont val="Times New Roman"/>
        <family val="1"/>
      </rPr>
      <t>″</t>
    </r>
    <r>
      <rPr>
        <sz val="11"/>
        <rFont val="宋体"/>
        <charset val="134"/>
      </rPr>
      <t>）</t>
    </r>
  </si>
  <si>
    <r>
      <rPr>
        <i/>
        <sz val="11"/>
        <rFont val="Times New Roman"/>
        <family val="1"/>
      </rPr>
      <t>R</t>
    </r>
    <r>
      <rPr>
        <sz val="11"/>
        <rFont val="宋体"/>
        <charset val="134"/>
      </rPr>
      <t>（</t>
    </r>
    <r>
      <rPr>
        <sz val="11"/>
        <rFont val="Times New Roman"/>
        <family val="1"/>
      </rPr>
      <t>°</t>
    </r>
    <r>
      <rPr>
        <sz val="11"/>
        <rFont val="宋体"/>
        <charset val="134"/>
      </rPr>
      <t>）（</t>
    </r>
    <r>
      <rPr>
        <sz val="11"/>
        <rFont val="Times New Roman"/>
        <family val="1"/>
      </rPr>
      <t>′</t>
    </r>
    <r>
      <rPr>
        <sz val="11"/>
        <rFont val="宋体"/>
        <charset val="134"/>
      </rPr>
      <t>）（</t>
    </r>
    <r>
      <rPr>
        <sz val="11"/>
        <rFont val="Times New Roman"/>
        <family val="1"/>
      </rPr>
      <t>″</t>
    </r>
    <r>
      <rPr>
        <sz val="11"/>
        <rFont val="宋体"/>
        <charset val="134"/>
      </rPr>
      <t>）</t>
    </r>
  </si>
  <si>
    <t>水平角</t>
  </si>
  <si>
    <t>竖直角</t>
  </si>
  <si>
    <t>高点</t>
  </si>
  <si>
    <t>平点</t>
  </si>
  <si>
    <t>低点</t>
  </si>
  <si>
    <t>简单判断</t>
  </si>
  <si>
    <t>度</t>
  </si>
  <si>
    <t>分</t>
  </si>
  <si>
    <t>秒</t>
  </si>
  <si>
    <r>
      <rPr>
        <sz val="11"/>
        <rFont val="宋体"/>
        <charset val="134"/>
      </rPr>
      <t>照准误差：</t>
    </r>
    <r>
      <rPr>
        <i/>
        <sz val="11"/>
        <rFont val="Times New Roman"/>
        <family val="1"/>
      </rPr>
      <t>C</t>
    </r>
    <r>
      <rPr>
        <sz val="11"/>
        <rFont val="宋体"/>
        <charset val="134"/>
      </rPr>
      <t>=</t>
    </r>
  </si>
  <si>
    <r>
      <rPr>
        <b/>
        <sz val="11"/>
        <rFont val="Times New Roman"/>
        <family val="1"/>
      </rPr>
      <t>MPE</t>
    </r>
    <r>
      <rPr>
        <b/>
        <sz val="11"/>
        <rFont val="宋体"/>
        <charset val="134"/>
      </rPr>
      <t>：≤</t>
    </r>
    <r>
      <rPr>
        <b/>
        <sz val="11"/>
        <rFont val="Times New Roman"/>
        <family val="1"/>
      </rPr>
      <t>6.0</t>
    </r>
    <r>
      <rPr>
        <b/>
        <sz val="11"/>
        <rFont val="宋体"/>
        <charset val="134"/>
      </rPr>
      <t>″</t>
    </r>
  </si>
  <si>
    <t>照准误差：C=</t>
  </si>
  <si>
    <r>
      <rPr>
        <sz val="11"/>
        <rFont val="宋体"/>
        <charset val="134"/>
      </rPr>
      <t>横轴误差：</t>
    </r>
    <r>
      <rPr>
        <i/>
        <sz val="11"/>
        <rFont val="Times New Roman"/>
        <family val="1"/>
      </rPr>
      <t>i</t>
    </r>
    <r>
      <rPr>
        <sz val="11"/>
        <rFont val="宋体"/>
        <charset val="134"/>
      </rPr>
      <t>=</t>
    </r>
  </si>
  <si>
    <r>
      <rPr>
        <b/>
        <sz val="11"/>
        <rFont val="Times New Roman"/>
        <family val="1"/>
      </rPr>
      <t>MPE</t>
    </r>
    <r>
      <rPr>
        <b/>
        <sz val="11"/>
        <rFont val="宋体"/>
        <charset val="134"/>
      </rPr>
      <t>：≤</t>
    </r>
    <r>
      <rPr>
        <b/>
        <sz val="11"/>
        <rFont val="Times New Roman"/>
        <family val="1"/>
      </rPr>
      <t>10.0</t>
    </r>
    <r>
      <rPr>
        <b/>
        <sz val="11"/>
        <rFont val="宋体"/>
        <charset val="134"/>
      </rPr>
      <t>″</t>
    </r>
  </si>
  <si>
    <t>横轴误差：i=</t>
  </si>
  <si>
    <r>
      <rPr>
        <sz val="11"/>
        <rFont val="宋体"/>
        <charset val="134"/>
      </rPr>
      <t>竖盘指标差</t>
    </r>
    <r>
      <rPr>
        <sz val="9"/>
        <rFont val="宋体"/>
        <charset val="134"/>
      </rPr>
      <t>：</t>
    </r>
    <r>
      <rPr>
        <i/>
        <sz val="9"/>
        <rFont val="Times New Roman"/>
        <family val="1"/>
      </rPr>
      <t xml:space="preserve">I </t>
    </r>
    <r>
      <rPr>
        <sz val="9"/>
        <rFont val="宋体"/>
        <charset val="134"/>
      </rPr>
      <t>=</t>
    </r>
  </si>
  <si>
    <r>
      <rPr>
        <b/>
        <sz val="11"/>
        <rFont val="Times New Roman"/>
        <family val="1"/>
      </rPr>
      <t>MPE</t>
    </r>
    <r>
      <rPr>
        <b/>
        <sz val="11"/>
        <rFont val="宋体"/>
        <charset val="134"/>
      </rPr>
      <t>：≤</t>
    </r>
    <r>
      <rPr>
        <b/>
        <sz val="11"/>
        <rFont val="Times New Roman"/>
        <family val="1"/>
      </rPr>
      <t>12.0</t>
    </r>
    <r>
      <rPr>
        <b/>
        <sz val="11"/>
        <rFont val="宋体"/>
        <charset val="134"/>
      </rPr>
      <t>″</t>
    </r>
  </si>
  <si>
    <r>
      <rPr>
        <sz val="12"/>
        <rFont val="宋体"/>
        <charset val="134"/>
      </rPr>
      <t>指标差：</t>
    </r>
    <r>
      <rPr>
        <i/>
        <sz val="12"/>
        <rFont val="Times New Roman"/>
        <family val="1"/>
      </rPr>
      <t>I</t>
    </r>
    <r>
      <rPr>
        <sz val="12"/>
        <rFont val="宋体"/>
        <charset val="134"/>
      </rPr>
      <t xml:space="preserve"> =</t>
    </r>
  </si>
  <si>
    <t>7.补偿器补偿范围、零位误差、补偿误差：</t>
  </si>
  <si>
    <t>补偿范围</t>
  </si>
  <si>
    <t>x1=</t>
  </si>
  <si>
    <t>补偿器
零位误差</t>
  </si>
  <si>
    <t>平均
值</t>
  </si>
  <si>
    <t>x1</t>
  </si>
  <si>
    <t>x2=</t>
  </si>
  <si>
    <t>x2</t>
  </si>
  <si>
    <r>
      <rPr>
        <i/>
        <sz val="10"/>
        <rFont val="Times New Roman"/>
        <family val="1"/>
      </rPr>
      <t>A</t>
    </r>
    <r>
      <rPr>
        <sz val="10"/>
        <rFont val="Times New Roman"/>
        <family val="1"/>
      </rPr>
      <t>=</t>
    </r>
    <r>
      <rPr>
        <sz val="10"/>
        <rFont val="宋体"/>
        <charset val="134"/>
      </rPr>
      <t>（</t>
    </r>
    <r>
      <rPr>
        <sz val="10"/>
        <rFont val="Times New Roman"/>
        <family val="1"/>
      </rPr>
      <t>x1-x2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/2</t>
    </r>
    <r>
      <rPr>
        <i/>
        <sz val="10"/>
        <rFont val="Times New Roman"/>
        <family val="1"/>
      </rPr>
      <t>=</t>
    </r>
  </si>
  <si>
    <r>
      <rPr>
        <i/>
        <sz val="11"/>
        <rFont val="Times New Roman"/>
        <family val="1"/>
      </rPr>
      <t>δ</t>
    </r>
    <r>
      <rPr>
        <sz val="11"/>
        <rFont val="Times New Roman"/>
        <family val="1"/>
      </rPr>
      <t>=(</t>
    </r>
    <r>
      <rPr>
        <i/>
        <sz val="11"/>
        <rFont val="Times New Roman"/>
        <family val="1"/>
      </rPr>
      <t>R</t>
    </r>
    <r>
      <rPr>
        <sz val="11"/>
        <rFont val="Times New Roman"/>
        <family val="1"/>
      </rPr>
      <t>-</t>
    </r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)/2</t>
    </r>
  </si>
  <si>
    <t>竖直度盘的
补偿误差</t>
  </si>
  <si>
    <t>Ⅲ</t>
  </si>
  <si>
    <t>平均</t>
  </si>
  <si>
    <t>计算</t>
  </si>
  <si>
    <r>
      <rPr>
        <sz val="11"/>
        <rFont val="宋体"/>
        <charset val="134"/>
      </rPr>
      <t>（</t>
    </r>
    <r>
      <rPr>
        <sz val="11"/>
        <rFont val="Times New Roman"/>
        <family val="1"/>
      </rPr>
      <t>°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</si>
  <si>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（</t>
    </r>
    <r>
      <rPr>
        <sz val="11"/>
        <rFont val="Times New Roman"/>
        <family val="1"/>
      </rPr>
      <t>′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</si>
  <si>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（</t>
    </r>
    <r>
      <rPr>
        <sz val="11"/>
        <rFont val="Times New Roman"/>
        <family val="1"/>
      </rPr>
      <t>″</t>
    </r>
    <r>
      <rPr>
        <sz val="11"/>
        <rFont val="宋体"/>
        <charset val="134"/>
      </rPr>
      <t>）</t>
    </r>
  </si>
  <si>
    <r>
      <rPr>
        <i/>
        <sz val="11"/>
        <rFont val="Times New Roman"/>
        <family val="1"/>
      </rPr>
      <t>M</t>
    </r>
    <r>
      <rPr>
        <sz val="11"/>
        <rFont val="Times New Roman"/>
        <family val="1"/>
      </rPr>
      <t>1</t>
    </r>
    <r>
      <rPr>
        <sz val="11"/>
        <rFont val="宋体"/>
        <charset val="134"/>
      </rPr>
      <t>（水平）</t>
    </r>
  </si>
  <si>
    <r>
      <rPr>
        <i/>
        <sz val="9"/>
        <rFont val="宋体"/>
        <charset val="134"/>
      </rPr>
      <t>△</t>
    </r>
    <r>
      <rPr>
        <sz val="9"/>
        <rFont val="宋体"/>
        <charset val="134"/>
      </rPr>
      <t>1=</t>
    </r>
    <r>
      <rPr>
        <i/>
        <sz val="9"/>
        <rFont val="宋体"/>
        <charset val="134"/>
      </rPr>
      <t>M</t>
    </r>
    <r>
      <rPr>
        <sz val="9"/>
        <rFont val="宋体"/>
        <charset val="134"/>
      </rPr>
      <t>2-</t>
    </r>
    <r>
      <rPr>
        <i/>
        <sz val="9"/>
        <rFont val="宋体"/>
        <charset val="134"/>
      </rPr>
      <t>M</t>
    </r>
    <r>
      <rPr>
        <sz val="9"/>
        <rFont val="宋体"/>
        <charset val="134"/>
      </rPr>
      <t>1=</t>
    </r>
  </si>
  <si>
    <r>
      <rPr>
        <i/>
        <sz val="11"/>
        <rFont val="Times New Roman"/>
        <family val="1"/>
      </rPr>
      <t>M</t>
    </r>
    <r>
      <rPr>
        <sz val="11"/>
        <rFont val="Times New Roman"/>
        <family val="1"/>
      </rPr>
      <t>2</t>
    </r>
    <r>
      <rPr>
        <sz val="11"/>
        <rFont val="宋体"/>
        <charset val="134"/>
      </rPr>
      <t>（上倾）</t>
    </r>
  </si>
  <si>
    <r>
      <rPr>
        <i/>
        <sz val="9"/>
        <rFont val="宋体"/>
        <charset val="134"/>
      </rPr>
      <t>△</t>
    </r>
    <r>
      <rPr>
        <sz val="9"/>
        <rFont val="宋体"/>
        <charset val="134"/>
      </rPr>
      <t>2=</t>
    </r>
    <r>
      <rPr>
        <i/>
        <sz val="9"/>
        <rFont val="宋体"/>
        <charset val="134"/>
      </rPr>
      <t>M</t>
    </r>
    <r>
      <rPr>
        <sz val="9"/>
        <rFont val="宋体"/>
        <charset val="134"/>
      </rPr>
      <t>3-</t>
    </r>
    <r>
      <rPr>
        <i/>
        <sz val="9"/>
        <rFont val="宋体"/>
        <charset val="134"/>
      </rPr>
      <t>M</t>
    </r>
    <r>
      <rPr>
        <sz val="9"/>
        <rFont val="宋体"/>
        <charset val="134"/>
      </rPr>
      <t>1=</t>
    </r>
  </si>
  <si>
    <r>
      <rPr>
        <i/>
        <sz val="11"/>
        <rFont val="Times New Roman"/>
        <family val="1"/>
      </rPr>
      <t>M</t>
    </r>
    <r>
      <rPr>
        <sz val="11"/>
        <rFont val="Times New Roman"/>
        <family val="1"/>
      </rPr>
      <t>3</t>
    </r>
    <r>
      <rPr>
        <sz val="11"/>
        <rFont val="宋体"/>
        <charset val="134"/>
      </rPr>
      <t>（下倾）</t>
    </r>
  </si>
  <si>
    <r>
      <rPr>
        <i/>
        <sz val="9"/>
        <rFont val="宋体"/>
        <charset val="134"/>
      </rPr>
      <t>△</t>
    </r>
    <r>
      <rPr>
        <sz val="9"/>
        <rFont val="宋体"/>
        <charset val="134"/>
      </rPr>
      <t>3=</t>
    </r>
    <r>
      <rPr>
        <i/>
        <sz val="9"/>
        <rFont val="宋体"/>
        <charset val="134"/>
      </rPr>
      <t>M</t>
    </r>
    <r>
      <rPr>
        <sz val="9"/>
        <rFont val="宋体"/>
        <charset val="134"/>
      </rPr>
      <t>4-</t>
    </r>
    <r>
      <rPr>
        <i/>
        <sz val="9"/>
        <rFont val="宋体"/>
        <charset val="134"/>
      </rPr>
      <t>M</t>
    </r>
    <r>
      <rPr>
        <sz val="9"/>
        <rFont val="宋体"/>
        <charset val="134"/>
      </rPr>
      <t>1=</t>
    </r>
  </si>
  <si>
    <r>
      <rPr>
        <i/>
        <sz val="10"/>
        <rFont val="Times New Roman"/>
        <family val="1"/>
      </rPr>
      <t>M</t>
    </r>
    <r>
      <rPr>
        <sz val="10"/>
        <rFont val="Times New Roman"/>
        <family val="1"/>
      </rPr>
      <t>4</t>
    </r>
    <r>
      <rPr>
        <sz val="10"/>
        <rFont val="宋体"/>
        <charset val="134"/>
      </rPr>
      <t>（再水平）</t>
    </r>
  </si>
  <si>
    <r>
      <rPr>
        <i/>
        <sz val="9"/>
        <rFont val="宋体"/>
        <charset val="134"/>
      </rPr>
      <t>△</t>
    </r>
    <r>
      <rPr>
        <sz val="9"/>
        <rFont val="宋体"/>
        <charset val="134"/>
      </rPr>
      <t>ma</t>
    </r>
    <r>
      <rPr>
        <i/>
        <sz val="9"/>
        <rFont val="宋体"/>
        <charset val="134"/>
      </rPr>
      <t>x</t>
    </r>
    <r>
      <rPr>
        <sz val="9"/>
        <rFont val="宋体"/>
        <charset val="134"/>
      </rPr>
      <t>=</t>
    </r>
  </si>
  <si>
    <r>
      <rPr>
        <sz val="11"/>
        <rFont val="宋体"/>
        <charset val="134"/>
      </rPr>
      <t>水平度盘的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补偿误差</t>
    </r>
  </si>
  <si>
    <r>
      <rPr>
        <sz val="11"/>
        <rFont val="宋体"/>
        <charset val="134"/>
      </rPr>
      <t>Ⅰ</t>
    </r>
  </si>
  <si>
    <r>
      <rPr>
        <sz val="11"/>
        <rFont val="宋体"/>
        <charset val="134"/>
      </rPr>
      <t>Ⅱ</t>
    </r>
  </si>
  <si>
    <r>
      <rPr>
        <sz val="11"/>
        <rFont val="宋体"/>
        <charset val="134"/>
      </rPr>
      <t>Ⅲ</t>
    </r>
  </si>
  <si>
    <r>
      <rPr>
        <sz val="11"/>
        <rFont val="宋体"/>
        <charset val="134"/>
      </rPr>
      <t>平均</t>
    </r>
  </si>
  <si>
    <r>
      <rPr>
        <sz val="11"/>
        <rFont val="宋体"/>
        <charset val="134"/>
      </rPr>
      <t>计算</t>
    </r>
  </si>
  <si>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1</t>
    </r>
    <r>
      <rPr>
        <sz val="11"/>
        <rFont val="宋体"/>
        <charset val="134"/>
      </rPr>
      <t>（水平）</t>
    </r>
  </si>
  <si>
    <r>
      <rPr>
        <i/>
        <sz val="9"/>
        <rFont val="宋体"/>
        <charset val="134"/>
      </rPr>
      <t>△</t>
    </r>
    <r>
      <rPr>
        <sz val="9"/>
        <rFont val="Times New Roman"/>
        <family val="1"/>
      </rPr>
      <t>1=</t>
    </r>
    <r>
      <rPr>
        <i/>
        <sz val="9"/>
        <rFont val="Times New Roman"/>
        <family val="1"/>
      </rPr>
      <t>N</t>
    </r>
    <r>
      <rPr>
        <sz val="9"/>
        <rFont val="Times New Roman"/>
        <family val="1"/>
      </rPr>
      <t>2-</t>
    </r>
    <r>
      <rPr>
        <i/>
        <sz val="9"/>
        <rFont val="Times New Roman"/>
        <family val="1"/>
      </rPr>
      <t>N</t>
    </r>
    <r>
      <rPr>
        <sz val="9"/>
        <rFont val="Times New Roman"/>
        <family val="1"/>
      </rPr>
      <t>1=</t>
    </r>
  </si>
  <si>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2</t>
    </r>
    <r>
      <rPr>
        <sz val="11"/>
        <rFont val="宋体"/>
        <charset val="134"/>
      </rPr>
      <t>（左倾）</t>
    </r>
  </si>
  <si>
    <r>
      <rPr>
        <i/>
        <sz val="9"/>
        <rFont val="宋体"/>
        <charset val="134"/>
      </rPr>
      <t>△</t>
    </r>
    <r>
      <rPr>
        <sz val="9"/>
        <rFont val="Times New Roman"/>
        <family val="1"/>
      </rPr>
      <t>2=</t>
    </r>
    <r>
      <rPr>
        <i/>
        <sz val="9"/>
        <rFont val="Times New Roman"/>
        <family val="1"/>
      </rPr>
      <t>N</t>
    </r>
    <r>
      <rPr>
        <sz val="9"/>
        <rFont val="Times New Roman"/>
        <family val="1"/>
      </rPr>
      <t>3-</t>
    </r>
    <r>
      <rPr>
        <i/>
        <sz val="9"/>
        <rFont val="Times New Roman"/>
        <family val="1"/>
      </rPr>
      <t>N</t>
    </r>
    <r>
      <rPr>
        <sz val="9"/>
        <rFont val="Times New Roman"/>
        <family val="1"/>
      </rPr>
      <t>1=</t>
    </r>
  </si>
  <si>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3</t>
    </r>
    <r>
      <rPr>
        <sz val="11"/>
        <rFont val="宋体"/>
        <charset val="134"/>
      </rPr>
      <t>（右倾）</t>
    </r>
  </si>
  <si>
    <r>
      <rPr>
        <i/>
        <sz val="9"/>
        <rFont val="宋体"/>
        <charset val="134"/>
      </rPr>
      <t>△</t>
    </r>
    <r>
      <rPr>
        <sz val="9"/>
        <rFont val="Times New Roman"/>
        <family val="1"/>
      </rPr>
      <t>3=</t>
    </r>
    <r>
      <rPr>
        <i/>
        <sz val="9"/>
        <rFont val="Times New Roman"/>
        <family val="1"/>
      </rPr>
      <t>N</t>
    </r>
    <r>
      <rPr>
        <sz val="9"/>
        <rFont val="Times New Roman"/>
        <family val="1"/>
      </rPr>
      <t>4-</t>
    </r>
    <r>
      <rPr>
        <i/>
        <sz val="9"/>
        <rFont val="Times New Roman"/>
        <family val="1"/>
      </rPr>
      <t>N</t>
    </r>
    <r>
      <rPr>
        <sz val="9"/>
        <rFont val="Times New Roman"/>
        <family val="1"/>
      </rPr>
      <t>1=</t>
    </r>
  </si>
  <si>
    <r>
      <rPr>
        <i/>
        <sz val="10"/>
        <rFont val="Times New Roman"/>
        <family val="1"/>
      </rPr>
      <t>N</t>
    </r>
    <r>
      <rPr>
        <sz val="10"/>
        <rFont val="Times New Roman"/>
        <family val="1"/>
      </rPr>
      <t>4</t>
    </r>
    <r>
      <rPr>
        <sz val="10"/>
        <rFont val="宋体"/>
        <charset val="134"/>
      </rPr>
      <t>（再水平）</t>
    </r>
  </si>
  <si>
    <r>
      <rPr>
        <i/>
        <sz val="9"/>
        <rFont val="宋体"/>
        <charset val="134"/>
      </rPr>
      <t>△</t>
    </r>
    <r>
      <rPr>
        <sz val="9"/>
        <rFont val="Times New Roman"/>
        <family val="1"/>
      </rPr>
      <t>ma</t>
    </r>
    <r>
      <rPr>
        <i/>
        <sz val="9"/>
        <rFont val="Times New Roman"/>
        <family val="1"/>
      </rPr>
      <t>x</t>
    </r>
    <r>
      <rPr>
        <sz val="9"/>
        <rFont val="Times New Roman"/>
        <family val="1"/>
      </rPr>
      <t>=</t>
    </r>
  </si>
  <si>
    <t>补偿器补偿范围:</t>
  </si>
  <si>
    <r>
      <rPr>
        <b/>
        <sz val="11"/>
        <rFont val="宋体"/>
        <charset val="134"/>
      </rPr>
      <t>（</t>
    </r>
    <r>
      <rPr>
        <b/>
        <sz val="11"/>
        <rFont val="Times New Roman"/>
        <family val="1"/>
      </rPr>
      <t>MPE</t>
    </r>
    <r>
      <rPr>
        <b/>
        <sz val="11"/>
        <rFont val="宋体"/>
        <charset val="134"/>
      </rPr>
      <t>：＞</t>
    </r>
    <r>
      <rPr>
        <b/>
        <sz val="11"/>
        <rFont val="Times New Roman"/>
        <family val="1"/>
      </rPr>
      <t>2′</t>
    </r>
    <r>
      <rPr>
        <b/>
        <sz val="11"/>
        <rFont val="宋体"/>
        <charset val="134"/>
      </rPr>
      <t>）</t>
    </r>
  </si>
  <si>
    <t>补偿器零位误差:</t>
  </si>
  <si>
    <r>
      <rPr>
        <b/>
        <sz val="11"/>
        <rFont val="宋体"/>
        <charset val="134"/>
      </rPr>
      <t>（</t>
    </r>
    <r>
      <rPr>
        <b/>
        <sz val="11"/>
        <rFont val="Times New Roman"/>
        <family val="1"/>
      </rPr>
      <t>MPE</t>
    </r>
    <r>
      <rPr>
        <b/>
        <sz val="11"/>
        <rFont val="宋体"/>
        <charset val="134"/>
      </rPr>
      <t>：</t>
    </r>
    <r>
      <rPr>
        <b/>
        <sz val="11"/>
        <rFont val="宋体"/>
        <charset val="134"/>
      </rPr>
      <t>≤</t>
    </r>
    <r>
      <rPr>
        <b/>
        <sz val="11"/>
        <rFont val="Times New Roman"/>
        <family val="1"/>
      </rPr>
      <t>10.0</t>
    </r>
    <r>
      <rPr>
        <b/>
        <sz val="11"/>
        <rFont val="宋体"/>
        <charset val="134"/>
      </rPr>
      <t>″</t>
    </r>
    <r>
      <rPr>
        <b/>
        <sz val="11"/>
        <rFont val="宋体"/>
        <charset val="134"/>
      </rPr>
      <t>）</t>
    </r>
  </si>
  <si>
    <t>补偿器补偿误差△max=</t>
  </si>
  <si>
    <r>
      <rPr>
        <b/>
        <sz val="11"/>
        <rFont val="宋体"/>
        <charset val="134"/>
      </rPr>
      <t>（</t>
    </r>
    <r>
      <rPr>
        <b/>
        <sz val="11"/>
        <rFont val="Times New Roman"/>
        <family val="1"/>
      </rPr>
      <t>MPE</t>
    </r>
    <r>
      <rPr>
        <b/>
        <sz val="11"/>
        <rFont val="宋体"/>
        <charset val="134"/>
      </rPr>
      <t>：</t>
    </r>
    <r>
      <rPr>
        <b/>
        <sz val="11"/>
        <rFont val="宋体"/>
        <charset val="134"/>
      </rPr>
      <t>≤</t>
    </r>
    <r>
      <rPr>
        <b/>
        <sz val="11"/>
        <rFont val="Times New Roman"/>
        <family val="1"/>
      </rPr>
      <t>3.0</t>
    </r>
    <r>
      <rPr>
        <b/>
        <sz val="11"/>
        <rFont val="宋体"/>
        <charset val="134"/>
      </rPr>
      <t>″</t>
    </r>
    <r>
      <rPr>
        <b/>
        <sz val="11"/>
        <rFont val="宋体"/>
        <charset val="134"/>
      </rPr>
      <t>）</t>
    </r>
  </si>
  <si>
    <t>8.光学（或激光）对中器视轴与竖轴的重合度：（MPE：＜1.0mm）</t>
  </si>
  <si>
    <r>
      <rPr>
        <b/>
        <sz val="11"/>
        <color theme="1"/>
        <rFont val="宋体"/>
        <charset val="134"/>
        <scheme val="minor"/>
      </rPr>
      <t>9.一测回水平方向标准偏差：（</t>
    </r>
    <r>
      <rPr>
        <b/>
        <sz val="11"/>
        <color theme="1"/>
        <rFont val="Times New Roman"/>
        <family val="1"/>
      </rPr>
      <t>MPE</t>
    </r>
    <r>
      <rPr>
        <b/>
        <sz val="11"/>
        <color theme="1"/>
        <rFont val="宋体"/>
        <charset val="134"/>
      </rPr>
      <t>：≤</t>
    </r>
    <r>
      <rPr>
        <b/>
        <sz val="11"/>
        <color theme="1"/>
        <rFont val="宋体"/>
        <charset val="134"/>
        <scheme val="minor"/>
      </rPr>
      <t>0.7</t>
    </r>
    <r>
      <rPr>
        <b/>
        <sz val="11"/>
        <color theme="1"/>
        <rFont val="宋体"/>
        <charset val="134"/>
        <scheme val="minor"/>
      </rPr>
      <t>″）</t>
    </r>
  </si>
  <si>
    <r>
      <rPr>
        <sz val="12"/>
        <rFont val="宋体"/>
        <charset val="134"/>
      </rPr>
      <t>标准角值</t>
    </r>
  </si>
  <si>
    <r>
      <rPr>
        <sz val="12"/>
        <rFont val="宋体"/>
        <charset val="134"/>
      </rPr>
      <t>读数</t>
    </r>
  </si>
  <si>
    <r>
      <rPr>
        <sz val="12"/>
        <rFont val="宋体"/>
        <charset val="134"/>
      </rPr>
      <t>分度误差</t>
    </r>
  </si>
  <si>
    <r>
      <rPr>
        <sz val="12"/>
        <rFont val="宋体"/>
        <charset val="134"/>
      </rPr>
      <t>（</t>
    </r>
    <r>
      <rPr>
        <sz val="12"/>
        <rFont val="Times New Roman"/>
        <family val="1"/>
      </rPr>
      <t>°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</si>
  <si>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（</t>
    </r>
    <r>
      <rPr>
        <sz val="12"/>
        <rFont val="Times New Roman"/>
        <family val="1"/>
      </rPr>
      <t>′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</si>
  <si>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（</t>
    </r>
    <r>
      <rPr>
        <sz val="12"/>
        <rFont val="Times New Roman"/>
        <family val="1"/>
      </rPr>
      <t>″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</si>
  <si>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盘左</t>
    </r>
    <r>
      <rPr>
        <i/>
        <sz val="12"/>
        <rFont val="Times New Roman"/>
        <family val="1"/>
      </rPr>
      <t>L</t>
    </r>
    <r>
      <rPr>
        <sz val="12"/>
        <rFont val="宋体"/>
        <charset val="134"/>
      </rPr>
      <t>（</t>
    </r>
    <r>
      <rPr>
        <sz val="12"/>
        <rFont val="Times New Roman"/>
        <family val="1"/>
      </rPr>
      <t>″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</si>
  <si>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盘右</t>
    </r>
    <r>
      <rPr>
        <i/>
        <sz val="12"/>
        <rFont val="Times New Roman"/>
        <family val="1"/>
      </rPr>
      <t>R</t>
    </r>
    <r>
      <rPr>
        <sz val="12"/>
        <rFont val="宋体"/>
        <charset val="134"/>
      </rPr>
      <t>（</t>
    </r>
    <r>
      <rPr>
        <sz val="12"/>
        <rFont val="Times New Roman"/>
        <family val="1"/>
      </rPr>
      <t>″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</si>
  <si>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平均（</t>
    </r>
    <r>
      <rPr>
        <sz val="12"/>
        <rFont val="Times New Roman"/>
        <family val="1"/>
      </rPr>
      <t>″</t>
    </r>
    <r>
      <rPr>
        <sz val="12"/>
        <rFont val="宋体"/>
        <charset val="134"/>
      </rPr>
      <t>）</t>
    </r>
  </si>
  <si>
    <t>---</t>
  </si>
  <si>
    <r>
      <rPr>
        <sz val="11"/>
        <rFont val="Times New Roman"/>
        <family val="1"/>
      </rPr>
      <t>(</t>
    </r>
    <r>
      <rPr>
        <i/>
        <sz val="11"/>
        <rFont val="Times New Roman"/>
        <family val="1"/>
      </rPr>
      <t>i</t>
    </r>
    <r>
      <rPr>
        <sz val="11"/>
        <rFont val="Times New Roman"/>
        <family val="1"/>
      </rPr>
      <t>=1</t>
    </r>
    <r>
      <rPr>
        <sz val="11"/>
        <rFont val="宋体"/>
        <charset val="134"/>
      </rPr>
      <t>、</t>
    </r>
    <r>
      <rPr>
        <sz val="11"/>
        <rFont val="Times New Roman"/>
        <family val="1"/>
      </rPr>
      <t>2</t>
    </r>
    <r>
      <rPr>
        <sz val="11"/>
        <rFont val="宋体"/>
        <charset val="134"/>
      </rPr>
      <t>、</t>
    </r>
    <r>
      <rPr>
        <sz val="11"/>
        <rFont val="Times New Roman"/>
        <family val="1"/>
      </rPr>
      <t>3</t>
    </r>
    <r>
      <rPr>
        <sz val="11"/>
        <rFont val="宋体"/>
        <charset val="134"/>
      </rPr>
      <t>、。。。、</t>
    </r>
    <r>
      <rPr>
        <i/>
        <sz val="11"/>
        <rFont val="Times New Roman"/>
        <family val="1"/>
      </rPr>
      <t>n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</si>
  <si>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测角示值误差：</t>
    </r>
  </si>
  <si>
    <r>
      <rPr>
        <sz val="10"/>
        <rFont val="宋体"/>
        <charset val="134"/>
      </rPr>
      <t>一测回水平方向标准偏差：</t>
    </r>
  </si>
  <si>
    <r>
      <rPr>
        <sz val="11"/>
        <color theme="1"/>
        <rFont val="宋体"/>
        <charset val="134"/>
      </rPr>
      <t>一测回水平方向标准偏差测量结果不确定度</t>
    </r>
    <r>
      <rPr>
        <sz val="11"/>
        <color theme="1"/>
        <rFont val="Times New Roman"/>
        <family val="1"/>
      </rPr>
      <t xml:space="preserve">:  </t>
    </r>
    <r>
      <rPr>
        <i/>
        <sz val="11"/>
        <color theme="1"/>
        <rFont val="Times New Roman"/>
        <family val="1"/>
      </rPr>
      <t>U</t>
    </r>
    <r>
      <rPr>
        <sz val="11"/>
        <color theme="1"/>
        <rFont val="Times New Roman"/>
        <family val="1"/>
      </rPr>
      <t>=0.2</t>
    </r>
    <r>
      <rPr>
        <sz val="11"/>
        <color theme="1"/>
        <rFont val="宋体"/>
        <charset val="134"/>
      </rPr>
      <t>″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charset val="134"/>
        <scheme val="minor"/>
      </rPr>
      <t xml:space="preserve">, </t>
    </r>
    <r>
      <rPr>
        <i/>
        <sz val="11"/>
        <color theme="1"/>
        <rFont val="Times New Roman"/>
        <family val="1"/>
      </rPr>
      <t>k</t>
    </r>
    <r>
      <rPr>
        <sz val="11"/>
        <color theme="1"/>
        <rFont val="Times New Roman"/>
        <family val="1"/>
      </rPr>
      <t xml:space="preserve">=2 </t>
    </r>
    <r>
      <rPr>
        <sz val="11"/>
        <color theme="1"/>
        <rFont val="宋体"/>
        <charset val="134"/>
      </rPr>
      <t>。</t>
    </r>
  </si>
  <si>
    <t>二、测距部分</t>
  </si>
  <si>
    <t>1.发射、接受、照准三轴关系的正确性：</t>
  </si>
  <si>
    <r>
      <rPr>
        <b/>
        <sz val="11"/>
        <color theme="1"/>
        <rFont val="Times New Roman"/>
        <family val="1"/>
      </rPr>
      <t>2.</t>
    </r>
    <r>
      <rPr>
        <b/>
        <sz val="11"/>
        <color theme="1"/>
        <rFont val="宋体"/>
        <charset val="134"/>
      </rPr>
      <t>调制光相位均匀性：（</t>
    </r>
    <r>
      <rPr>
        <b/>
        <sz val="11"/>
        <color theme="1"/>
        <rFont val="Times New Roman"/>
        <family val="1"/>
      </rPr>
      <t>MPE</t>
    </r>
    <r>
      <rPr>
        <b/>
        <sz val="11"/>
        <color theme="1"/>
        <rFont val="宋体"/>
        <charset val="134"/>
      </rPr>
      <t>：</t>
    </r>
    <r>
      <rPr>
        <b/>
        <sz val="11"/>
        <color theme="1"/>
        <rFont val="宋体"/>
        <charset val="134"/>
      </rPr>
      <t>≤</t>
    </r>
    <r>
      <rPr>
        <b/>
        <sz val="11"/>
        <color theme="1"/>
        <rFont val="Times New Roman"/>
        <family val="1"/>
      </rPr>
      <t>0.75mm</t>
    </r>
    <r>
      <rPr>
        <b/>
        <sz val="11"/>
        <color theme="1"/>
        <rFont val="宋体"/>
        <charset val="134"/>
      </rPr>
      <t>）</t>
    </r>
  </si>
  <si>
    <r>
      <rPr>
        <sz val="11"/>
        <rFont val="宋体"/>
        <charset val="134"/>
      </rPr>
      <t>序号</t>
    </r>
  </si>
  <si>
    <r>
      <rPr>
        <sz val="11"/>
        <rFont val="宋体"/>
        <charset val="134"/>
      </rPr>
      <t>读数值</t>
    </r>
    <r>
      <rPr>
        <i/>
        <sz val="11"/>
        <rFont val="Times New Roman"/>
        <family val="1"/>
      </rPr>
      <t>D</t>
    </r>
    <r>
      <rPr>
        <vertAlign val="subscript"/>
        <sz val="11"/>
        <rFont val="Times New Roman"/>
        <family val="1"/>
      </rPr>
      <t>i</t>
    </r>
    <r>
      <rPr>
        <sz val="11"/>
        <rFont val="Times New Roman"/>
        <family val="1"/>
      </rPr>
      <t>/m</t>
    </r>
  </si>
  <si>
    <r>
      <rPr>
        <sz val="11"/>
        <rFont val="宋体"/>
        <charset val="134"/>
      </rPr>
      <t>平均值</t>
    </r>
    <r>
      <rPr>
        <sz val="11"/>
        <rFont val="Times New Roman"/>
        <family val="1"/>
      </rPr>
      <t>/m</t>
    </r>
  </si>
  <si>
    <r>
      <rPr>
        <sz val="11"/>
        <rFont val="宋体"/>
        <charset val="134"/>
      </rPr>
      <t>与中心值之差</t>
    </r>
    <r>
      <rPr>
        <sz val="11"/>
        <rFont val="Times New Roman"/>
        <family val="1"/>
      </rPr>
      <t>/mm</t>
    </r>
  </si>
  <si>
    <r>
      <rPr>
        <sz val="11"/>
        <rFont val="Times New Roman"/>
        <family val="1"/>
      </rPr>
      <t>0(</t>
    </r>
    <r>
      <rPr>
        <sz val="11"/>
        <rFont val="宋体"/>
        <charset val="134"/>
      </rPr>
      <t>中心</t>
    </r>
    <r>
      <rPr>
        <sz val="11"/>
        <rFont val="Times New Roman"/>
        <family val="1"/>
      </rPr>
      <t>)</t>
    </r>
  </si>
  <si>
    <r>
      <rPr>
        <sz val="11"/>
        <rFont val="宋体"/>
        <charset val="134"/>
      </rPr>
      <t>调制光相位均匀性：</t>
    </r>
  </si>
  <si>
    <t>mm</t>
  </si>
  <si>
    <r>
      <rPr>
        <b/>
        <sz val="11"/>
        <color theme="1"/>
        <rFont val="Times New Roman"/>
        <family val="1"/>
      </rPr>
      <t>3.</t>
    </r>
    <r>
      <rPr>
        <b/>
        <sz val="11"/>
        <color theme="1"/>
        <rFont val="宋体"/>
        <charset val="134"/>
      </rPr>
      <t>分辨力：（</t>
    </r>
    <r>
      <rPr>
        <b/>
        <sz val="11"/>
        <color theme="1"/>
        <rFont val="Times New Roman"/>
        <family val="1"/>
      </rPr>
      <t>MPE</t>
    </r>
    <r>
      <rPr>
        <b/>
        <sz val="11"/>
        <color theme="1"/>
        <rFont val="宋体"/>
        <charset val="134"/>
      </rPr>
      <t>：</t>
    </r>
    <r>
      <rPr>
        <b/>
        <sz val="11"/>
        <color theme="1"/>
        <rFont val="宋体"/>
        <charset val="134"/>
      </rPr>
      <t>≤</t>
    </r>
    <r>
      <rPr>
        <b/>
        <sz val="11"/>
        <color theme="1"/>
        <rFont val="Times New Roman"/>
        <family val="1"/>
      </rPr>
      <t>0.375mm</t>
    </r>
    <r>
      <rPr>
        <b/>
        <sz val="11"/>
        <color theme="1"/>
        <rFont val="宋体"/>
        <charset val="134"/>
      </rPr>
      <t>）</t>
    </r>
  </si>
  <si>
    <r>
      <rPr>
        <sz val="11"/>
        <rFont val="宋体"/>
        <charset val="134"/>
      </rPr>
      <t>间隔</t>
    </r>
    <r>
      <rPr>
        <sz val="11"/>
        <rFont val="Times New Roman"/>
        <family val="1"/>
      </rPr>
      <t xml:space="preserve">
/mm</t>
    </r>
  </si>
  <si>
    <r>
      <rPr>
        <sz val="11"/>
        <rFont val="宋体"/>
        <charset val="134"/>
      </rPr>
      <t>读数值</t>
    </r>
    <r>
      <rPr>
        <sz val="11"/>
        <rFont val="Times New Roman"/>
        <family val="1"/>
      </rPr>
      <t>/m</t>
    </r>
  </si>
  <si>
    <r>
      <rPr>
        <sz val="11"/>
        <rFont val="宋体"/>
        <charset val="134"/>
      </rPr>
      <t>观测值</t>
    </r>
    <r>
      <rPr>
        <sz val="11"/>
        <rFont val="Times New Roman"/>
        <family val="1"/>
      </rPr>
      <t>/m</t>
    </r>
  </si>
  <si>
    <r>
      <rPr>
        <sz val="11"/>
        <rFont val="宋体"/>
        <charset val="134"/>
      </rPr>
      <t>差值</t>
    </r>
    <r>
      <rPr>
        <sz val="11"/>
        <rFont val="Times New Roman"/>
        <family val="1"/>
      </rPr>
      <t>/mm</t>
    </r>
  </si>
  <si>
    <r>
      <rPr>
        <sz val="11"/>
        <rFont val="Times New Roman"/>
        <family val="1"/>
      </rPr>
      <t>∑</t>
    </r>
    <r>
      <rPr>
        <i/>
        <sz val="11"/>
        <rFont val="Times New Roman"/>
        <family val="1"/>
      </rPr>
      <t>d</t>
    </r>
    <r>
      <rPr>
        <vertAlign val="subscript"/>
        <sz val="11"/>
        <rFont val="Times New Roman"/>
        <family val="1"/>
      </rPr>
      <t>i</t>
    </r>
    <r>
      <rPr>
        <sz val="11"/>
        <rFont val="Times New Roman"/>
        <family val="1"/>
      </rPr>
      <t>=</t>
    </r>
  </si>
  <si>
    <t>m</t>
  </si>
  <si>
    <r>
      <rPr>
        <i/>
        <sz val="11"/>
        <rFont val="Times New Roman"/>
        <family val="1"/>
      </rPr>
      <t>D</t>
    </r>
    <r>
      <rPr>
        <vertAlign val="subscript"/>
        <sz val="11"/>
        <rFont val="Times New Roman"/>
        <family val="1"/>
      </rPr>
      <t>0</t>
    </r>
    <r>
      <rPr>
        <sz val="11"/>
        <rFont val="Times New Roman"/>
        <family val="1"/>
      </rPr>
      <t>=</t>
    </r>
  </si>
  <si>
    <r>
      <rPr>
        <sz val="11"/>
        <rFont val="Times New Roman"/>
        <family val="1"/>
      </rPr>
      <t>∑</t>
    </r>
    <r>
      <rPr>
        <i/>
        <sz val="11"/>
        <rFont val="Times New Roman"/>
        <family val="1"/>
      </rPr>
      <t>D</t>
    </r>
    <r>
      <rPr>
        <vertAlign val="subscript"/>
        <sz val="11"/>
        <rFont val="Times New Roman"/>
        <family val="1"/>
      </rPr>
      <t>i</t>
    </r>
    <r>
      <rPr>
        <sz val="11"/>
        <rFont val="Times New Roman"/>
        <family val="1"/>
      </rPr>
      <t>=</t>
    </r>
  </si>
  <si>
    <t>分辨力：</t>
  </si>
  <si>
    <r>
      <rPr>
        <b/>
        <sz val="11"/>
        <color theme="1"/>
        <rFont val="Times New Roman"/>
        <family val="1"/>
      </rPr>
      <t>4.</t>
    </r>
    <r>
      <rPr>
        <b/>
        <sz val="11"/>
        <color theme="1"/>
        <rFont val="宋体"/>
        <charset val="134"/>
      </rPr>
      <t>测量的重复性：（</t>
    </r>
    <r>
      <rPr>
        <b/>
        <sz val="11"/>
        <color theme="1"/>
        <rFont val="Times New Roman"/>
        <family val="1"/>
      </rPr>
      <t>MPE</t>
    </r>
    <r>
      <rPr>
        <b/>
        <sz val="11"/>
        <color theme="1"/>
        <rFont val="宋体"/>
        <charset val="134"/>
      </rPr>
      <t>：</t>
    </r>
    <r>
      <rPr>
        <b/>
        <sz val="11"/>
        <color theme="1"/>
        <rFont val="宋体"/>
        <charset val="134"/>
      </rPr>
      <t>≤</t>
    </r>
    <r>
      <rPr>
        <b/>
        <sz val="11"/>
        <color theme="1"/>
        <rFont val="Times New Roman"/>
        <family val="1"/>
      </rPr>
      <t>0.875mm</t>
    </r>
    <r>
      <rPr>
        <b/>
        <sz val="11"/>
        <color theme="1"/>
        <rFont val="宋体"/>
        <charset val="134"/>
      </rPr>
      <t>）</t>
    </r>
  </si>
  <si>
    <t>测量重复性</t>
  </si>
  <si>
    <t>重复性：</t>
  </si>
  <si>
    <r>
      <rPr>
        <b/>
        <sz val="11"/>
        <color theme="1"/>
        <rFont val="Times New Roman"/>
        <family val="1"/>
      </rPr>
      <t>5.</t>
    </r>
    <r>
      <rPr>
        <b/>
        <sz val="11"/>
        <color theme="1"/>
        <rFont val="宋体"/>
        <charset val="134"/>
      </rPr>
      <t>加常数、加常数测量标准差、乘常数、乘常数测量标准差、测距综合标准差：</t>
    </r>
  </si>
  <si>
    <r>
      <rPr>
        <sz val="11"/>
        <rFont val="宋体"/>
        <charset val="134"/>
      </rPr>
      <t>基线长</t>
    </r>
    <r>
      <rPr>
        <sz val="11"/>
        <rFont val="Times New Roman"/>
        <family val="1"/>
      </rPr>
      <t>(m)</t>
    </r>
  </si>
  <si>
    <r>
      <rPr>
        <sz val="11"/>
        <rFont val="宋体"/>
        <charset val="134"/>
      </rPr>
      <t>读数值</t>
    </r>
    <r>
      <rPr>
        <sz val="11"/>
        <rFont val="Times New Roman"/>
        <family val="1"/>
      </rPr>
      <t>(m)</t>
    </r>
  </si>
  <si>
    <r>
      <rPr>
        <sz val="11"/>
        <rFont val="宋体"/>
        <charset val="134"/>
      </rPr>
      <t>平均值</t>
    </r>
  </si>
  <si>
    <t>温度：</t>
  </si>
  <si>
    <t>21℃</t>
  </si>
  <si>
    <t>湿度：</t>
  </si>
  <si>
    <t>气压：</t>
  </si>
  <si>
    <t>1005kPa</t>
  </si>
  <si>
    <r>
      <rPr>
        <sz val="11"/>
        <rFont val="宋体"/>
        <charset val="134"/>
      </rPr>
      <t>加常数</t>
    </r>
    <r>
      <rPr>
        <sz val="11"/>
        <rFont val="Times New Roman"/>
        <family val="1"/>
      </rPr>
      <t xml:space="preserve"> </t>
    </r>
    <r>
      <rPr>
        <i/>
        <sz val="11"/>
        <rFont val="Times New Roman"/>
        <family val="1"/>
      </rPr>
      <t>K</t>
    </r>
    <r>
      <rPr>
        <sz val="11"/>
        <rFont val="Times New Roman"/>
        <family val="1"/>
      </rPr>
      <t>=</t>
    </r>
  </si>
  <si>
    <r>
      <rPr>
        <sz val="11"/>
        <rFont val="宋体"/>
        <charset val="134"/>
      </rPr>
      <t>乘常数</t>
    </r>
    <r>
      <rPr>
        <sz val="11"/>
        <rFont val="Times New Roman"/>
        <family val="1"/>
      </rPr>
      <t xml:space="preserve"> </t>
    </r>
    <r>
      <rPr>
        <i/>
        <sz val="11"/>
        <rFont val="Times New Roman"/>
        <family val="1"/>
      </rPr>
      <t>R</t>
    </r>
    <r>
      <rPr>
        <sz val="11"/>
        <rFont val="Times New Roman"/>
        <family val="1"/>
      </rPr>
      <t>=</t>
    </r>
  </si>
  <si>
    <r>
      <rPr>
        <sz val="11"/>
        <rFont val="宋体"/>
        <charset val="134"/>
      </rPr>
      <t>加常数</t>
    </r>
    <r>
      <rPr>
        <sz val="11"/>
        <rFont val="Times New Roman"/>
        <family val="1"/>
      </rPr>
      <t>K</t>
    </r>
    <r>
      <rPr>
        <sz val="11"/>
        <rFont val="宋体"/>
        <charset val="134"/>
      </rPr>
      <t>的测定标准偏差</t>
    </r>
    <r>
      <rPr>
        <sz val="11"/>
        <rFont val="Times New Roman"/>
        <family val="1"/>
      </rPr>
      <t>m</t>
    </r>
    <r>
      <rPr>
        <i/>
        <vertAlign val="subscript"/>
        <sz val="11"/>
        <rFont val="Times New Roman"/>
        <family val="1"/>
      </rPr>
      <t>K</t>
    </r>
    <r>
      <rPr>
        <sz val="11"/>
        <rFont val="Times New Roman"/>
        <family val="1"/>
      </rPr>
      <t>=</t>
    </r>
  </si>
  <si>
    <r>
      <rPr>
        <b/>
        <sz val="11"/>
        <rFont val="Times New Roman"/>
        <family val="1"/>
      </rPr>
      <t>MPE</t>
    </r>
    <r>
      <rPr>
        <b/>
        <sz val="11"/>
        <rFont val="宋体"/>
        <charset val="134"/>
      </rPr>
      <t>：</t>
    </r>
    <r>
      <rPr>
        <b/>
        <sz val="11"/>
        <rFont val="宋体"/>
        <charset val="134"/>
      </rPr>
      <t>≤</t>
    </r>
    <r>
      <rPr>
        <b/>
        <sz val="11"/>
        <rFont val="Times New Roman"/>
        <family val="1"/>
      </rPr>
      <t>0.75mm</t>
    </r>
  </si>
  <si>
    <r>
      <rPr>
        <sz val="11"/>
        <rFont val="宋体"/>
        <charset val="134"/>
      </rPr>
      <t>乘常数</t>
    </r>
    <r>
      <rPr>
        <sz val="11"/>
        <rFont val="Times New Roman"/>
        <family val="1"/>
      </rPr>
      <t>R</t>
    </r>
    <r>
      <rPr>
        <sz val="11"/>
        <rFont val="宋体"/>
        <charset val="134"/>
      </rPr>
      <t>的测定标准偏差</t>
    </r>
    <r>
      <rPr>
        <sz val="11"/>
        <rFont val="Times New Roman"/>
        <family val="1"/>
      </rPr>
      <t>m</t>
    </r>
    <r>
      <rPr>
        <i/>
        <vertAlign val="subscript"/>
        <sz val="11"/>
        <rFont val="Times New Roman"/>
        <family val="1"/>
      </rPr>
      <t>R</t>
    </r>
    <r>
      <rPr>
        <sz val="11"/>
        <rFont val="Times New Roman"/>
        <family val="1"/>
      </rPr>
      <t>=</t>
    </r>
  </si>
  <si>
    <r>
      <rPr>
        <b/>
        <sz val="11"/>
        <rFont val="Times New Roman"/>
        <family val="1"/>
      </rPr>
      <t>MPE</t>
    </r>
    <r>
      <rPr>
        <b/>
        <sz val="11"/>
        <rFont val="宋体"/>
        <charset val="134"/>
      </rPr>
      <t>：</t>
    </r>
    <r>
      <rPr>
        <b/>
        <sz val="11"/>
        <rFont val="宋体"/>
        <charset val="134"/>
      </rPr>
      <t>≤</t>
    </r>
    <r>
      <rPr>
        <b/>
        <sz val="11"/>
        <rFont val="Times New Roman"/>
        <family val="1"/>
      </rPr>
      <t>1.0mm/km</t>
    </r>
  </si>
  <si>
    <r>
      <rPr>
        <sz val="11"/>
        <rFont val="宋体"/>
        <charset val="134"/>
      </rPr>
      <t>测距标准偏差固定误差部分</t>
    </r>
    <r>
      <rPr>
        <i/>
        <sz val="11"/>
        <rFont val="Times New Roman"/>
        <family val="1"/>
      </rPr>
      <t xml:space="preserve"> a</t>
    </r>
    <r>
      <rPr>
        <sz val="11"/>
        <rFont val="Times New Roman"/>
        <family val="1"/>
      </rPr>
      <t>=</t>
    </r>
  </si>
  <si>
    <r>
      <rPr>
        <b/>
        <sz val="11"/>
        <rFont val="Times New Roman"/>
        <family val="1"/>
      </rPr>
      <t>MPE</t>
    </r>
    <r>
      <rPr>
        <b/>
        <sz val="11"/>
        <rFont val="宋体"/>
        <charset val="134"/>
      </rPr>
      <t>：</t>
    </r>
    <r>
      <rPr>
        <b/>
        <sz val="11"/>
        <rFont val="宋体"/>
        <charset val="134"/>
      </rPr>
      <t>≤</t>
    </r>
    <r>
      <rPr>
        <b/>
        <sz val="11"/>
        <rFont val="Times New Roman"/>
        <family val="1"/>
      </rPr>
      <t>1.5mm</t>
    </r>
  </si>
  <si>
    <r>
      <rPr>
        <sz val="11"/>
        <rFont val="宋体"/>
        <charset val="134"/>
      </rPr>
      <t>测距标准偏差比例误差部分</t>
    </r>
    <r>
      <rPr>
        <sz val="11"/>
        <rFont val="Times New Roman"/>
        <family val="1"/>
      </rPr>
      <t xml:space="preserve"> </t>
    </r>
    <r>
      <rPr>
        <i/>
        <sz val="11"/>
        <rFont val="Times New Roman"/>
        <family val="1"/>
      </rPr>
      <t>b</t>
    </r>
    <r>
      <rPr>
        <sz val="11"/>
        <rFont val="Times New Roman"/>
        <family val="1"/>
      </rPr>
      <t>=</t>
    </r>
  </si>
  <si>
    <r>
      <rPr>
        <b/>
        <sz val="11"/>
        <rFont val="Times New Roman"/>
        <family val="1"/>
      </rPr>
      <t>MPE</t>
    </r>
    <r>
      <rPr>
        <b/>
        <sz val="11"/>
        <rFont val="宋体"/>
        <charset val="134"/>
      </rPr>
      <t>：</t>
    </r>
    <r>
      <rPr>
        <b/>
        <sz val="11"/>
        <rFont val="宋体"/>
        <charset val="134"/>
      </rPr>
      <t>≤</t>
    </r>
    <r>
      <rPr>
        <b/>
        <sz val="11"/>
        <rFont val="Times New Roman"/>
        <family val="1"/>
      </rPr>
      <t>2.0mm/km</t>
    </r>
  </si>
  <si>
    <r>
      <rPr>
        <sz val="11"/>
        <rFont val="宋体"/>
        <charset val="134"/>
      </rPr>
      <t>测距综合标准差测量结果的扩展不确定度</t>
    </r>
    <r>
      <rPr>
        <i/>
        <sz val="11"/>
        <rFont val="Times New Roman"/>
        <family val="1"/>
      </rPr>
      <t>U</t>
    </r>
    <r>
      <rPr>
        <sz val="11"/>
        <rFont val="Times New Roman"/>
        <family val="1"/>
      </rPr>
      <t>=1.0mm+0.5ppm×</t>
    </r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 xml:space="preserve">, </t>
    </r>
    <r>
      <rPr>
        <i/>
        <sz val="11"/>
        <rFont val="Times New Roman"/>
        <family val="1"/>
      </rPr>
      <t>k</t>
    </r>
    <r>
      <rPr>
        <sz val="11"/>
        <rFont val="Times New Roman"/>
        <family val="1"/>
      </rPr>
      <t>=2</t>
    </r>
    <r>
      <rPr>
        <sz val="11"/>
        <rFont val="宋体"/>
        <charset val="134"/>
      </rPr>
      <t>，</t>
    </r>
    <r>
      <rPr>
        <i/>
        <sz val="11"/>
        <rFont val="Times New Roman"/>
        <family val="1"/>
      </rPr>
      <t>D</t>
    </r>
    <r>
      <rPr>
        <sz val="11"/>
        <rFont val="宋体"/>
        <charset val="134"/>
      </rPr>
      <t>为测量长度</t>
    </r>
    <r>
      <rPr>
        <sz val="11"/>
        <rFont val="宋体"/>
        <charset val="134"/>
      </rPr>
      <t>。</t>
    </r>
  </si>
  <si>
    <r>
      <rPr>
        <sz val="11"/>
        <color theme="1"/>
        <rFont val="宋体"/>
        <charset val="134"/>
      </rPr>
      <t>结论：</t>
    </r>
  </si>
  <si>
    <t>——————</t>
  </si>
</sst>
</file>

<file path=xl/styles.xml><?xml version="1.0" encoding="utf-8"?>
<styleSheet xmlns="http://schemas.openxmlformats.org/spreadsheetml/2006/main">
  <numFmts count="20">
    <numFmt numFmtId="178" formatCode="00"/>
    <numFmt numFmtId="179" formatCode="0.0_ "/>
    <numFmt numFmtId="180" formatCode="[h]&quot;°&quot;mm&quot;′&quot;ss&quot;″&quot;"/>
    <numFmt numFmtId="181" formatCode="m&quot;′&quot;ss&quot;″&quot;"/>
    <numFmt numFmtId="182" formatCode="0.00_ "/>
    <numFmt numFmtId="183" formatCode="\+0.0;\-0.0;0.0;"/>
    <numFmt numFmtId="184" formatCode="0.000000_ "/>
    <numFmt numFmtId="185" formatCode="00&quot;″&quot;"/>
    <numFmt numFmtId="186" formatCode="0.0_);[Red]\(0.0\)"/>
    <numFmt numFmtId="187" formatCode="0.0&quot;″&quot;"/>
    <numFmt numFmtId="188" formatCode="0.0&quot;mm&quot;"/>
    <numFmt numFmtId="189" formatCode="0.0&quot;mm/km&quot;"/>
    <numFmt numFmtId="190" formatCode="00.0"/>
    <numFmt numFmtId="191" formatCode="[h]&quot;°&quot;mm&quot;′&quot;ss.0&quot;″&quot;"/>
    <numFmt numFmtId="192" formatCode="000"/>
    <numFmt numFmtId="193" formatCode="0.0000_ "/>
    <numFmt numFmtId="194" formatCode="0.0"/>
    <numFmt numFmtId="195" formatCode="0.00000_ "/>
    <numFmt numFmtId="196" formatCode="0.000_ "/>
    <numFmt numFmtId="197" formatCode="0.0000_);[Red]\(0.000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i/>
      <sz val="11"/>
      <color theme="1"/>
      <name val="Times New Roman"/>
      <family val="1"/>
    </font>
    <font>
      <sz val="11"/>
      <color theme="1"/>
      <name val="宋体"/>
      <charset val="134"/>
    </font>
    <font>
      <sz val="11"/>
      <color theme="1"/>
      <name val="Times New Roman"/>
      <family val="1"/>
    </font>
    <font>
      <sz val="11"/>
      <name val="宋体"/>
      <charset val="134"/>
    </font>
    <font>
      <sz val="11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宋体"/>
      <charset val="134"/>
      <scheme val="minor"/>
    </font>
    <font>
      <i/>
      <sz val="9"/>
      <name val="宋体"/>
      <charset val="134"/>
    </font>
    <font>
      <sz val="12"/>
      <name val="Times New Roman"/>
      <family val="1"/>
    </font>
    <font>
      <b/>
      <sz val="11"/>
      <name val="宋体"/>
      <charset val="134"/>
    </font>
    <font>
      <i/>
      <sz val="9"/>
      <name val="Times New Roman"/>
      <family val="1"/>
    </font>
    <font>
      <sz val="10"/>
      <name val="Times New Roman"/>
      <family val="1"/>
    </font>
    <font>
      <sz val="16"/>
      <name val="黑体"/>
      <charset val="134"/>
    </font>
    <font>
      <sz val="12"/>
      <name val="黑体"/>
      <charset val="134"/>
    </font>
    <font>
      <sz val="11"/>
      <color indexed="8"/>
      <name val="宋体"/>
      <charset val="134"/>
    </font>
    <font>
      <b/>
      <sz val="11"/>
      <color theme="1"/>
      <name val="Times New Roman"/>
      <family val="1"/>
    </font>
    <font>
      <sz val="12"/>
      <name val="宋体"/>
      <charset val="134"/>
      <scheme val="minor"/>
    </font>
    <font>
      <b/>
      <sz val="11"/>
      <color theme="1"/>
      <name val="宋体"/>
      <charset val="134"/>
    </font>
    <font>
      <b/>
      <i/>
      <sz val="11"/>
      <color theme="1"/>
      <name val="Times New Roman"/>
      <family val="1"/>
    </font>
    <font>
      <sz val="9"/>
      <name val="宋体"/>
      <charset val="134"/>
    </font>
    <font>
      <i/>
      <sz val="12"/>
      <name val="Times New Roman"/>
      <family val="1"/>
    </font>
    <font>
      <sz val="10"/>
      <name val="宋体"/>
      <charset val="134"/>
    </font>
    <font>
      <sz val="9"/>
      <name val="Times New Roman"/>
      <family val="1"/>
    </font>
    <font>
      <vertAlign val="subscript"/>
      <sz val="11"/>
      <name val="Times New Roman"/>
      <family val="1"/>
    </font>
    <font>
      <i/>
      <vertAlign val="subscript"/>
      <sz val="11"/>
      <name val="Times New Roman"/>
      <family val="1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51170384838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/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4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 indent="1"/>
    </xf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1" xfId="0" applyFont="1" applyBorder="1" applyAlignment="1"/>
    <xf numFmtId="179" fontId="7" fillId="0" borderId="0" xfId="0" applyNumberFormat="1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7" fillId="0" borderId="9" xfId="0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1" fillId="0" borderId="0" xfId="0" applyFont="1" applyAlignment="1"/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49" fontId="0" fillId="0" borderId="0" xfId="0" applyNumberFormat="1" applyBorder="1" applyAlignment="1">
      <alignment horizontal="right" vertical="center"/>
    </xf>
    <xf numFmtId="49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Font="1" applyFill="1" applyBorder="1">
      <alignment vertical="center"/>
    </xf>
    <xf numFmtId="49" fontId="0" fillId="0" borderId="0" xfId="0" applyNumberFormat="1" applyAlignment="1">
      <alignment horizontal="right" vertical="center"/>
    </xf>
    <xf numFmtId="188" fontId="0" fillId="2" borderId="0" xfId="0" applyNumberFormat="1" applyFill="1">
      <alignment vertical="center"/>
    </xf>
    <xf numFmtId="189" fontId="0" fillId="2" borderId="0" xfId="0" applyNumberFormat="1" applyFill="1">
      <alignment vertical="center"/>
    </xf>
    <xf numFmtId="58" fontId="0" fillId="0" borderId="0" xfId="0" applyNumberFormat="1" applyFont="1">
      <alignment vertical="center"/>
    </xf>
    <xf numFmtId="178" fontId="1" fillId="0" borderId="0" xfId="0" applyNumberFormat="1" applyFont="1" applyAlignment="1"/>
    <xf numFmtId="190" fontId="1" fillId="0" borderId="0" xfId="0" applyNumberFormat="1" applyFont="1" applyAlignment="1"/>
    <xf numFmtId="184" fontId="1" fillId="0" borderId="0" xfId="0" applyNumberFormat="1" applyFont="1" applyAlignment="1"/>
    <xf numFmtId="191" fontId="1" fillId="0" borderId="0" xfId="0" applyNumberFormat="1" applyFont="1" applyAlignment="1"/>
    <xf numFmtId="181" fontId="1" fillId="0" borderId="0" xfId="0" applyNumberFormat="1" applyFont="1" applyAlignment="1"/>
    <xf numFmtId="0" fontId="6" fillId="0" borderId="0" xfId="0" applyFont="1" applyAlignment="1">
      <alignment vertical="center"/>
    </xf>
    <xf numFmtId="179" fontId="1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79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95" fontId="1" fillId="0" borderId="0" xfId="0" applyNumberFormat="1" applyFont="1" applyAlignment="1"/>
    <xf numFmtId="0" fontId="17" fillId="0" borderId="0" xfId="0" applyFont="1" applyAlignment="1"/>
    <xf numFmtId="196" fontId="1" fillId="0" borderId="0" xfId="0" applyNumberFormat="1" applyFont="1" applyAlignment="1"/>
    <xf numFmtId="179" fontId="18" fillId="0" borderId="0" xfId="0" applyNumberFormat="1" applyFont="1" applyAlignment="1"/>
    <xf numFmtId="49" fontId="7" fillId="0" borderId="2" xfId="0" applyNumberFormat="1" applyFont="1" applyBorder="1">
      <alignment vertical="center"/>
    </xf>
    <xf numFmtId="49" fontId="7" fillId="0" borderId="3" xfId="0" applyNumberFormat="1" applyFont="1" applyBorder="1">
      <alignment vertical="center"/>
    </xf>
    <xf numFmtId="49" fontId="7" fillId="0" borderId="6" xfId="0" applyNumberFormat="1" applyFont="1" applyBorder="1">
      <alignment vertical="center"/>
    </xf>
    <xf numFmtId="49" fontId="7" fillId="0" borderId="0" xfId="0" applyNumberFormat="1" applyFont="1" applyBorder="1">
      <alignment vertical="center"/>
    </xf>
    <xf numFmtId="49" fontId="6" fillId="0" borderId="0" xfId="0" applyNumberFormat="1" applyFont="1">
      <alignment vertical="center"/>
    </xf>
    <xf numFmtId="0" fontId="19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/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0" fillId="0" borderId="5" xfId="0" applyBorder="1">
      <alignment vertical="center"/>
    </xf>
    <xf numFmtId="0" fontId="7" fillId="0" borderId="1" xfId="0" applyFont="1" applyFill="1" applyBorder="1" applyAlignment="1"/>
    <xf numFmtId="0" fontId="5" fillId="0" borderId="0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1" fillId="0" borderId="0" xfId="0" applyFont="1" applyFill="1" applyBorder="1" applyAlignment="1"/>
    <xf numFmtId="182" fontId="7" fillId="0" borderId="0" xfId="0" applyNumberFormat="1" applyFont="1" applyFill="1" applyAlignment="1">
      <alignment horizontal="center" vertical="center"/>
    </xf>
    <xf numFmtId="193" fontId="21" fillId="0" borderId="0" xfId="0" applyNumberFormat="1" applyFont="1" applyFill="1" applyBorder="1" applyAlignment="1"/>
    <xf numFmtId="0" fontId="17" fillId="0" borderId="0" xfId="0" applyFont="1" applyFill="1" applyBorder="1" applyAlignment="1"/>
    <xf numFmtId="0" fontId="1" fillId="0" borderId="0" xfId="0" applyNumberFormat="1" applyFont="1" applyFill="1" applyBorder="1" applyAlignment="1" applyProtection="1"/>
    <xf numFmtId="9" fontId="1" fillId="0" borderId="0" xfId="0" applyNumberFormat="1" applyFont="1" applyFill="1" applyBorder="1" applyAlignment="1">
      <alignment horizontal="left"/>
    </xf>
    <xf numFmtId="0" fontId="0" fillId="0" borderId="0" xfId="0" quotePrefix="1" applyFont="1" applyAlignment="1">
      <alignment horizontal="right" vertical="center"/>
    </xf>
    <xf numFmtId="192" fontId="13" fillId="0" borderId="15" xfId="0" applyNumberFormat="1" applyFont="1" applyBorder="1" applyAlignment="1">
      <alignment horizontal="center" vertical="center"/>
    </xf>
    <xf numFmtId="178" fontId="13" fillId="0" borderId="16" xfId="0" applyNumberFormat="1" applyFont="1" applyBorder="1" applyAlignment="1">
      <alignment horizontal="center" vertical="center"/>
    </xf>
    <xf numFmtId="186" fontId="13" fillId="0" borderId="17" xfId="0" applyNumberFormat="1" applyFont="1" applyBorder="1" applyAlignment="1">
      <alignment horizontal="right" vertical="center"/>
    </xf>
    <xf numFmtId="194" fontId="13" fillId="2" borderId="17" xfId="0" applyNumberFormat="1" applyFont="1" applyFill="1" applyBorder="1" applyAlignment="1">
      <alignment horizontal="center" vertical="center"/>
    </xf>
    <xf numFmtId="179" fontId="13" fillId="0" borderId="18" xfId="0" applyNumberFormat="1" applyFont="1" applyBorder="1" applyAlignment="1">
      <alignment horizontal="center" vertical="center"/>
    </xf>
    <xf numFmtId="179" fontId="13" fillId="0" borderId="1" xfId="0" applyNumberFormat="1" applyFont="1" applyBorder="1" applyAlignment="1">
      <alignment horizontal="center" vertical="center"/>
    </xf>
    <xf numFmtId="192" fontId="13" fillId="0" borderId="2" xfId="0" applyNumberFormat="1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186" fontId="13" fillId="0" borderId="12" xfId="0" applyNumberFormat="1" applyFont="1" applyBorder="1" applyAlignment="1">
      <alignment horizontal="right" vertical="center"/>
    </xf>
    <xf numFmtId="194" fontId="13" fillId="2" borderId="12" xfId="0" applyNumberFormat="1" applyFont="1" applyFill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179" fontId="13" fillId="0" borderId="7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93" fontId="7" fillId="3" borderId="1" xfId="0" applyNumberFormat="1" applyFont="1" applyFill="1" applyBorder="1" applyAlignment="1">
      <alignment horizontal="center"/>
    </xf>
    <xf numFmtId="195" fontId="7" fillId="0" borderId="1" xfId="0" applyNumberFormat="1" applyFont="1" applyFill="1" applyBorder="1" applyAlignment="1">
      <alignment horizontal="center"/>
    </xf>
    <xf numFmtId="179" fontId="7" fillId="0" borderId="1" xfId="0" applyNumberFormat="1" applyFont="1" applyFill="1" applyBorder="1" applyAlignment="1">
      <alignment horizontal="center"/>
    </xf>
    <xf numFmtId="197" fontId="7" fillId="3" borderId="1" xfId="0" applyNumberFormat="1" applyFont="1" applyFill="1" applyBorder="1" applyAlignment="1">
      <alignment horizontal="center" vertical="center"/>
    </xf>
    <xf numFmtId="197" fontId="7" fillId="3" borderId="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right"/>
    </xf>
    <xf numFmtId="0" fontId="7" fillId="0" borderId="16" xfId="0" applyFont="1" applyFill="1" applyBorder="1" applyAlignment="1">
      <alignment horizontal="right"/>
    </xf>
    <xf numFmtId="0" fontId="7" fillId="0" borderId="18" xfId="0" applyFont="1" applyFill="1" applyBorder="1" applyAlignment="1">
      <alignment horizontal="right"/>
    </xf>
    <xf numFmtId="193" fontId="7" fillId="3" borderId="15" xfId="0" applyNumberFormat="1" applyFont="1" applyFill="1" applyBorder="1" applyAlignment="1">
      <alignment horizontal="right" vertical="center"/>
    </xf>
    <xf numFmtId="193" fontId="7" fillId="3" borderId="16" xfId="0" applyNumberFormat="1" applyFont="1" applyFill="1" applyBorder="1" applyAlignment="1">
      <alignment horizontal="right" vertical="center"/>
    </xf>
    <xf numFmtId="193" fontId="7" fillId="3" borderId="18" xfId="0" applyNumberFormat="1" applyFont="1" applyFill="1" applyBorder="1" applyAlignment="1">
      <alignment horizontal="right" vertical="center"/>
    </xf>
    <xf numFmtId="193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indent="1"/>
    </xf>
    <xf numFmtId="197" fontId="7" fillId="0" borderId="1" xfId="0" applyNumberFormat="1" applyFont="1" applyFill="1" applyBorder="1" applyAlignment="1">
      <alignment horizontal="center" vertical="center"/>
    </xf>
    <xf numFmtId="182" fontId="7" fillId="0" borderId="0" xfId="0" applyNumberFormat="1" applyFont="1" applyFill="1" applyBorder="1" applyAlignment="1">
      <alignment horizontal="center" vertical="center"/>
    </xf>
    <xf numFmtId="182" fontId="7" fillId="0" borderId="5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18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188" fontId="7" fillId="0" borderId="0" xfId="0" applyNumberFormat="1" applyFont="1" applyFill="1" applyBorder="1" applyAlignment="1">
      <alignment horizontal="left" vertical="center"/>
    </xf>
    <xf numFmtId="189" fontId="7" fillId="0" borderId="5" xfId="0" applyNumberFormat="1" applyFont="1" applyFill="1" applyBorder="1" applyAlignment="1">
      <alignment horizontal="left" vertical="center"/>
    </xf>
    <xf numFmtId="179" fontId="7" fillId="0" borderId="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197" fontId="7" fillId="0" borderId="7" xfId="0" applyNumberFormat="1" applyFon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97" fontId="7" fillId="0" borderId="3" xfId="0" applyNumberFormat="1" applyFont="1" applyFill="1" applyBorder="1" applyAlignment="1">
      <alignment horizontal="left" vertical="center"/>
    </xf>
    <xf numFmtId="197" fontId="7" fillId="0" borderId="8" xfId="0" applyNumberFormat="1" applyFont="1" applyFill="1" applyBorder="1" applyAlignment="1">
      <alignment horizontal="left" vertical="center"/>
    </xf>
    <xf numFmtId="197" fontId="7" fillId="0" borderId="0" xfId="0" applyNumberFormat="1" applyFont="1" applyFill="1" applyBorder="1" applyAlignment="1">
      <alignment horizontal="left" vertical="center"/>
    </xf>
    <xf numFmtId="197" fontId="7" fillId="0" borderId="9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197" fontId="7" fillId="0" borderId="3" xfId="0" applyNumberFormat="1" applyFont="1" applyFill="1" applyBorder="1" applyAlignment="1">
      <alignment horizontal="center" vertical="center"/>
    </xf>
    <xf numFmtId="197" fontId="7" fillId="0" borderId="0" xfId="0" applyNumberFormat="1" applyFont="1" applyFill="1" applyBorder="1" applyAlignment="1">
      <alignment horizontal="center" vertical="center"/>
    </xf>
    <xf numFmtId="197" fontId="9" fillId="0" borderId="3" xfId="0" applyNumberFormat="1" applyFont="1" applyFill="1" applyBorder="1" applyAlignment="1">
      <alignment horizontal="right" vertical="center"/>
    </xf>
    <xf numFmtId="197" fontId="7" fillId="0" borderId="3" xfId="0" applyNumberFormat="1" applyFont="1" applyFill="1" applyBorder="1" applyAlignment="1">
      <alignment horizontal="right" vertical="center"/>
    </xf>
    <xf numFmtId="197" fontId="7" fillId="0" borderId="0" xfId="0" applyNumberFormat="1" applyFont="1" applyFill="1" applyBorder="1" applyAlignment="1">
      <alignment horizontal="right" vertical="center"/>
    </xf>
    <xf numFmtId="193" fontId="7" fillId="0" borderId="3" xfId="0" applyNumberFormat="1" applyFont="1" applyFill="1" applyBorder="1" applyAlignment="1">
      <alignment horizontal="center" vertical="center"/>
    </xf>
    <xf numFmtId="193" fontId="7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188" fontId="7" fillId="0" borderId="3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83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79" fontId="5" fillId="0" borderId="3" xfId="0" applyNumberFormat="1" applyFont="1" applyBorder="1" applyAlignment="1">
      <alignment horizontal="center" vertical="center"/>
    </xf>
    <xf numFmtId="179" fontId="5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179" fontId="7" fillId="0" borderId="0" xfId="0" applyNumberFormat="1" applyFont="1" applyBorder="1" applyAlignment="1">
      <alignment horizontal="center" vertical="center"/>
    </xf>
    <xf numFmtId="179" fontId="7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178" fontId="7" fillId="2" borderId="3" xfId="0" applyNumberFormat="1" applyFont="1" applyFill="1" applyBorder="1" applyAlignment="1">
      <alignment horizontal="center" vertical="center"/>
    </xf>
    <xf numFmtId="178" fontId="7" fillId="2" borderId="12" xfId="0" applyNumberFormat="1" applyFont="1" applyFill="1" applyBorder="1" applyAlignment="1">
      <alignment horizontal="center" vertical="center"/>
    </xf>
    <xf numFmtId="178" fontId="7" fillId="2" borderId="5" xfId="0" applyNumberFormat="1" applyFont="1" applyFill="1" applyBorder="1" applyAlignment="1">
      <alignment horizontal="center" vertical="center"/>
    </xf>
    <xf numFmtId="178" fontId="7" fillId="2" borderId="13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178" fontId="7" fillId="2" borderId="0" xfId="0" applyNumberFormat="1" applyFont="1" applyFill="1" applyBorder="1" applyAlignment="1">
      <alignment horizontal="center" vertical="center"/>
    </xf>
    <xf numFmtId="178" fontId="7" fillId="2" borderId="14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8" fontId="7" fillId="2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79" fontId="7" fillId="0" borderId="3" xfId="0" applyNumberFormat="1" applyFont="1" applyBorder="1" applyAlignment="1">
      <alignment horizontal="center" vertical="center"/>
    </xf>
    <xf numFmtId="0" fontId="10" fillId="0" borderId="3" xfId="0" applyFont="1" applyBorder="1">
      <alignment vertical="center"/>
    </xf>
    <xf numFmtId="0" fontId="10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10" xfId="0" applyFont="1" applyBorder="1">
      <alignment vertical="center"/>
    </xf>
    <xf numFmtId="0" fontId="7" fillId="2" borderId="7" xfId="0" applyFont="1" applyFill="1" applyBorder="1" applyAlignment="1">
      <alignment horizontal="center" vertical="center"/>
    </xf>
    <xf numFmtId="178" fontId="7" fillId="2" borderId="7" xfId="0" applyNumberFormat="1" applyFont="1" applyFill="1" applyBorder="1" applyAlignment="1">
      <alignment horizontal="center" vertical="center"/>
    </xf>
    <xf numFmtId="178" fontId="7" fillId="2" borderId="8" xfId="0" applyNumberFormat="1" applyFont="1" applyFill="1" applyBorder="1" applyAlignment="1">
      <alignment horizontal="center" vertical="center"/>
    </xf>
    <xf numFmtId="178" fontId="7" fillId="2" borderId="10" xfId="0" applyNumberFormat="1" applyFont="1" applyFill="1" applyBorder="1" applyAlignment="1">
      <alignment horizontal="center" vertical="center"/>
    </xf>
    <xf numFmtId="186" fontId="7" fillId="0" borderId="3" xfId="0" applyNumberFormat="1" applyFont="1" applyBorder="1" applyAlignment="1">
      <alignment horizontal="center" vertical="center"/>
    </xf>
    <xf numFmtId="186" fontId="7" fillId="0" borderId="8" xfId="0" applyNumberFormat="1" applyFont="1" applyBorder="1" applyAlignment="1">
      <alignment horizontal="center" vertical="center"/>
    </xf>
    <xf numFmtId="186" fontId="7" fillId="0" borderId="5" xfId="0" applyNumberFormat="1" applyFont="1" applyBorder="1" applyAlignment="1">
      <alignment horizontal="center" vertical="center"/>
    </xf>
    <xf numFmtId="186" fontId="7" fillId="0" borderId="10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79" fontId="7" fillId="0" borderId="0" xfId="0" applyNumberFormat="1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79" fontId="16" fillId="0" borderId="3" xfId="0" applyNumberFormat="1" applyFont="1" applyBorder="1" applyAlignment="1">
      <alignment horizontal="center" vertical="center"/>
    </xf>
    <xf numFmtId="179" fontId="16" fillId="0" borderId="5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left" vertical="center"/>
    </xf>
    <xf numFmtId="49" fontId="16" fillId="0" borderId="0" xfId="0" applyNumberFormat="1" applyFont="1" applyBorder="1" applyAlignment="1">
      <alignment horizontal="left" vertical="center"/>
    </xf>
    <xf numFmtId="49" fontId="16" fillId="0" borderId="4" xfId="0" applyNumberFormat="1" applyFont="1" applyBorder="1" applyAlignment="1">
      <alignment horizontal="left" vertical="center"/>
    </xf>
    <xf numFmtId="49" fontId="16" fillId="0" borderId="5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86" fontId="7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180" fontId="7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85" fontId="7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87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81" fontId="7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86" fontId="14" fillId="0" borderId="0" xfId="0" applyNumberFormat="1" applyFont="1" applyAlignment="1">
      <alignment horizontal="left" vertical="center"/>
    </xf>
    <xf numFmtId="186" fontId="10" fillId="0" borderId="0" xfId="0" applyNumberFormat="1" applyFont="1" applyAlignment="1">
      <alignment horizontal="left" vertical="center"/>
    </xf>
    <xf numFmtId="186" fontId="10" fillId="0" borderId="9" xfId="0" applyNumberFormat="1" applyFont="1" applyBorder="1" applyAlignment="1">
      <alignment horizontal="left" vertical="center"/>
    </xf>
    <xf numFmtId="187" fontId="7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6" fillId="0" borderId="0" xfId="0" applyFont="1" applyAlignment="1">
      <alignment vertical="center"/>
    </xf>
    <xf numFmtId="187" fontId="7" fillId="0" borderId="5" xfId="0" applyNumberFormat="1" applyFont="1" applyBorder="1" applyAlignment="1">
      <alignment horizontal="center" vertical="center"/>
    </xf>
    <xf numFmtId="186" fontId="10" fillId="0" borderId="5" xfId="0" applyNumberFormat="1" applyFont="1" applyBorder="1" applyAlignment="1">
      <alignment horizontal="left" vertical="center"/>
    </xf>
    <xf numFmtId="186" fontId="10" fillId="0" borderId="10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81" fontId="7" fillId="0" borderId="3" xfId="0" applyNumberFormat="1" applyFont="1" applyBorder="1" applyAlignment="1">
      <alignment horizontal="center" vertical="center"/>
    </xf>
    <xf numFmtId="181" fontId="7" fillId="0" borderId="0" xfId="0" applyNumberFormat="1" applyFont="1" applyAlignment="1">
      <alignment horizontal="center" vertical="center"/>
    </xf>
    <xf numFmtId="186" fontId="14" fillId="0" borderId="3" xfId="0" applyNumberFormat="1" applyFont="1" applyBorder="1" applyAlignment="1">
      <alignment horizontal="left" vertical="center"/>
    </xf>
    <xf numFmtId="186" fontId="10" fillId="0" borderId="3" xfId="0" applyNumberFormat="1" applyFont="1" applyBorder="1" applyAlignment="1">
      <alignment horizontal="left" vertical="center"/>
    </xf>
    <xf numFmtId="186" fontId="10" fillId="0" borderId="8" xfId="0" applyNumberFormat="1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emf"/><Relationship Id="rId6" Type="http://schemas.openxmlformats.org/officeDocument/2006/relationships/image" Target="../media/image5.emf"/><Relationship Id="rId5" Type="http://schemas.openxmlformats.org/officeDocument/2006/relationships/image" Target="../media/image4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69850</xdr:colOff>
      <xdr:row>103</xdr:row>
      <xdr:rowOff>117475</xdr:rowOff>
    </xdr:from>
    <xdr:to>
      <xdr:col>24</xdr:col>
      <xdr:colOff>114935</xdr:colOff>
      <xdr:row>104</xdr:row>
      <xdr:rowOff>90169</xdr:rowOff>
    </xdr:to>
    <xdr:pic>
      <xdr:nvPicPr>
        <xdr:cNvPr id="1037" name="Picture 13"/>
        <xdr:cNvPicPr>
          <a:picLocks noChangeAspect="1"/>
        </xdr:cNvPicPr>
      </xdr:nvPicPr>
      <xdr:blipFill>
        <a:blip xmlns:r="http://schemas.openxmlformats.org/officeDocument/2006/relationships" r:embed="rId1" r:link="rId2" cstate="print"/>
        <a:stretch>
          <a:fillRect/>
        </a:stretch>
      </xdr:blipFill>
      <xdr:spPr>
        <a:xfrm>
          <a:off x="3618865" y="17776825"/>
          <a:ext cx="199390" cy="143510"/>
        </a:xfrm>
        <a:prstGeom prst="rect">
          <a:avLst/>
        </a:prstGeom>
        <a:solidFill>
          <a:sysClr val="window" lastClr="FFFFFF">
            <a:gamma/>
            <a:invGamma/>
          </a:sysClr>
        </a:solidFill>
        <a:ln w="9525">
          <a:noFill/>
        </a:ln>
      </xdr:spPr>
    </xdr:pic>
    <xdr:clientData/>
  </xdr:twoCellAnchor>
  <xdr:twoCellAnchor editAs="oneCell">
    <xdr:from>
      <xdr:col>28</xdr:col>
      <xdr:colOff>150495</xdr:colOff>
      <xdr:row>105</xdr:row>
      <xdr:rowOff>34925</xdr:rowOff>
    </xdr:from>
    <xdr:to>
      <xdr:col>36</xdr:col>
      <xdr:colOff>40005</xdr:colOff>
      <xdr:row>106</xdr:row>
      <xdr:rowOff>129539</xdr:rowOff>
    </xdr:to>
    <xdr:pic>
      <xdr:nvPicPr>
        <xdr:cNvPr id="1537" name="Picture 2"/>
        <xdr:cNvPicPr>
          <a:picLocks noChangeAspect="1"/>
        </xdr:cNvPicPr>
      </xdr:nvPicPr>
      <xdr:blipFill>
        <a:blip xmlns:r="http://schemas.openxmlformats.org/officeDocument/2006/relationships" r:embed="rId3" r:link="rId2" cstate="print"/>
        <a:stretch>
          <a:fillRect/>
        </a:stretch>
      </xdr:blipFill>
      <xdr:spPr>
        <a:xfrm>
          <a:off x="4471035" y="18037175"/>
          <a:ext cx="1123950" cy="265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45720</xdr:colOff>
      <xdr:row>131</xdr:row>
      <xdr:rowOff>28575</xdr:rowOff>
    </xdr:from>
    <xdr:to>
      <xdr:col>7</xdr:col>
      <xdr:colOff>127635</xdr:colOff>
      <xdr:row>133</xdr:row>
      <xdr:rowOff>6985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4" r:link="rId2" cstate="print"/>
        <a:stretch>
          <a:fillRect/>
        </a:stretch>
      </xdr:blipFill>
      <xdr:spPr>
        <a:xfrm>
          <a:off x="354330" y="22488525"/>
          <a:ext cx="853440" cy="321310"/>
        </a:xfrm>
        <a:prstGeom prst="rect">
          <a:avLst/>
        </a:prstGeom>
        <a:solidFill>
          <a:sysClr val="window" lastClr="FFFFFF">
            <a:gamma/>
            <a:invGamma/>
          </a:sysClr>
        </a:solidFill>
        <a:ln w="9525">
          <a:noFill/>
        </a:ln>
      </xdr:spPr>
    </xdr:pic>
    <xdr:clientData/>
  </xdr:twoCellAnchor>
  <xdr:twoCellAnchor editAs="oneCell">
    <xdr:from>
      <xdr:col>13</xdr:col>
      <xdr:colOff>67310</xdr:colOff>
      <xdr:row>133</xdr:row>
      <xdr:rowOff>16510</xdr:rowOff>
    </xdr:from>
    <xdr:to>
      <xdr:col>19</xdr:col>
      <xdr:colOff>71755</xdr:colOff>
      <xdr:row>137</xdr:row>
      <xdr:rowOff>1271</xdr:rowOff>
    </xdr:to>
    <xdr:pic>
      <xdr:nvPicPr>
        <xdr:cNvPr id="1036" name="Picture 12"/>
        <xdr:cNvPicPr>
          <a:picLocks noChangeAspect="1"/>
        </xdr:cNvPicPr>
      </xdr:nvPicPr>
      <xdr:blipFill>
        <a:blip xmlns:r="http://schemas.openxmlformats.org/officeDocument/2006/relationships" r:embed="rId5" r:link="rId2" cstate="print"/>
        <a:stretch>
          <a:fillRect/>
        </a:stretch>
      </xdr:blipFill>
      <xdr:spPr>
        <a:xfrm>
          <a:off x="2073275" y="22819360"/>
          <a:ext cx="930275" cy="670560"/>
        </a:xfrm>
        <a:prstGeom prst="rect">
          <a:avLst/>
        </a:prstGeom>
        <a:solidFill>
          <a:sysClr val="window" lastClr="FFFFFF">
            <a:gamma/>
            <a:invGamma/>
          </a:sysClr>
        </a:solidFill>
        <a:ln w="9525">
          <a:noFill/>
        </a:ln>
      </xdr:spPr>
    </xdr:pic>
    <xdr:clientData/>
  </xdr:twoCellAnchor>
  <xdr:twoCellAnchor editAs="oneCell">
    <xdr:from>
      <xdr:col>25</xdr:col>
      <xdr:colOff>31115</xdr:colOff>
      <xdr:row>131</xdr:row>
      <xdr:rowOff>100965</xdr:rowOff>
    </xdr:from>
    <xdr:to>
      <xdr:col>30</xdr:col>
      <xdr:colOff>54610</xdr:colOff>
      <xdr:row>132</xdr:row>
      <xdr:rowOff>106681</xdr:rowOff>
    </xdr:to>
    <xdr:pic>
      <xdr:nvPicPr>
        <xdr:cNvPr id="1032" name="Picture 8"/>
        <xdr:cNvPicPr>
          <a:picLocks noChangeAspect="1"/>
        </xdr:cNvPicPr>
      </xdr:nvPicPr>
      <xdr:blipFill>
        <a:blip xmlns:r="http://schemas.openxmlformats.org/officeDocument/2006/relationships" r:embed="rId6" r:link="rId2" cstate="print"/>
        <a:stretch>
          <a:fillRect/>
        </a:stretch>
      </xdr:blipFill>
      <xdr:spPr>
        <a:xfrm>
          <a:off x="3888740" y="22560915"/>
          <a:ext cx="795020" cy="177165"/>
        </a:xfrm>
        <a:prstGeom prst="rect">
          <a:avLst/>
        </a:prstGeom>
        <a:solidFill>
          <a:sysClr val="window" lastClr="FFFFFF">
            <a:gamma/>
            <a:invGamma/>
          </a:sysClr>
        </a:solidFill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st/AppData/Roaming/Microsoft/Excel/1&#25968;&#23383;&#27700;&#20934;&#20202;DSZ05&#32423;(&#20809;&#23398;DSZ3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原始记录"/>
      <sheetName val="证书"/>
      <sheetName val="辅助数据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A289"/>
  <sheetViews>
    <sheetView tabSelected="1" topLeftCell="A231" zoomScaleSheetLayoutView="115" workbookViewId="0">
      <selection activeCell="W246" sqref="W246"/>
    </sheetView>
  </sheetViews>
  <sheetFormatPr defaultColWidth="9" defaultRowHeight="13.5" customHeight="1"/>
  <cols>
    <col min="1" max="39" width="2.25" customWidth="1"/>
    <col min="40" max="40" width="6.5" customWidth="1"/>
    <col min="41" max="41" width="13.375" customWidth="1"/>
    <col min="42" max="42" width="6.875" customWidth="1"/>
    <col min="43" max="43" width="13.75" customWidth="1"/>
    <col min="44" max="44" width="33.875" customWidth="1"/>
    <col min="45" max="45" width="21.375" customWidth="1"/>
    <col min="46" max="46" width="17.875" customWidth="1"/>
    <col min="47" max="47" width="2.25" customWidth="1"/>
    <col min="48" max="48" width="9.375" customWidth="1"/>
    <col min="49" max="50" width="2.25" customWidth="1"/>
    <col min="54" max="54" width="12.625"/>
    <col min="55" max="55" width="11.5" customWidth="1"/>
  </cols>
  <sheetData>
    <row r="1" spans="1:44" ht="13.5" customHeight="1">
      <c r="B1" s="3" t="s">
        <v>0</v>
      </c>
      <c r="AP1">
        <v>1</v>
      </c>
      <c r="AQ1" t="s">
        <v>1</v>
      </c>
      <c r="AR1" s="18">
        <v>22001014</v>
      </c>
    </row>
    <row r="2" spans="1:44" ht="13.5" customHeight="1">
      <c r="A2" s="150" t="s">
        <v>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49" t="s">
        <v>3</v>
      </c>
      <c r="Q2" s="149"/>
      <c r="R2" s="149"/>
      <c r="S2" s="149"/>
      <c r="AP2">
        <v>2</v>
      </c>
      <c r="AQ2" s="19" t="s">
        <v>4</v>
      </c>
      <c r="AR2" s="20" t="s">
        <v>5</v>
      </c>
    </row>
    <row r="3" spans="1:44" ht="13.5" customHeight="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49"/>
      <c r="Q3" s="149"/>
      <c r="R3" s="149"/>
      <c r="S3" s="149"/>
      <c r="AP3">
        <v>3</v>
      </c>
      <c r="AQ3" s="19" t="s">
        <v>6</v>
      </c>
      <c r="AR3" s="20" t="s">
        <v>7</v>
      </c>
    </row>
    <row r="4" spans="1:44" ht="13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AP4">
        <v>4</v>
      </c>
      <c r="AQ4" s="19" t="s">
        <v>8</v>
      </c>
      <c r="AR4" s="21" t="s">
        <v>9</v>
      </c>
    </row>
    <row r="5" spans="1:44" ht="13.5" customHeight="1">
      <c r="A5" s="150" t="s">
        <v>10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49" t="s">
        <v>3</v>
      </c>
      <c r="Q5" s="149"/>
      <c r="R5" s="149"/>
      <c r="S5" s="149"/>
      <c r="AP5">
        <v>5</v>
      </c>
      <c r="AQ5" s="19" t="s">
        <v>11</v>
      </c>
      <c r="AR5" s="20" t="s">
        <v>12</v>
      </c>
    </row>
    <row r="6" spans="1:44" ht="13.5" customHeigh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49"/>
      <c r="Q6" s="149"/>
      <c r="R6" s="149"/>
      <c r="S6" s="149"/>
      <c r="AP6">
        <v>6</v>
      </c>
      <c r="AQ6" s="16" t="s">
        <v>13</v>
      </c>
      <c r="AR6" s="20" t="s">
        <v>14</v>
      </c>
    </row>
    <row r="7" spans="1:44" ht="13.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AP7">
        <v>7</v>
      </c>
      <c r="AQ7" s="16" t="s">
        <v>15</v>
      </c>
      <c r="AR7" s="21" t="s">
        <v>16</v>
      </c>
    </row>
    <row r="8" spans="1:44" ht="13.5" customHeight="1">
      <c r="A8" s="150" t="s">
        <v>17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49" t="s">
        <v>3</v>
      </c>
      <c r="Q8" s="149"/>
      <c r="R8" s="149"/>
      <c r="S8" s="149"/>
      <c r="AP8">
        <v>8</v>
      </c>
      <c r="AQ8" s="16" t="s">
        <v>18</v>
      </c>
      <c r="AR8" s="21" t="s">
        <v>19</v>
      </c>
    </row>
    <row r="9" spans="1:44" ht="13.5" customHeight="1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49"/>
      <c r="Q9" s="149"/>
      <c r="R9" s="149"/>
      <c r="S9" s="149"/>
      <c r="AP9">
        <v>9</v>
      </c>
      <c r="AQ9" s="16" t="s">
        <v>20</v>
      </c>
      <c r="AR9" s="21" t="s">
        <v>21</v>
      </c>
    </row>
    <row r="10" spans="1:44" ht="13.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AP10">
        <v>10</v>
      </c>
      <c r="AQ10" s="16" t="s">
        <v>22</v>
      </c>
      <c r="AR10" s="22" t="s">
        <v>3</v>
      </c>
    </row>
    <row r="11" spans="1:44" ht="13.5" customHeight="1">
      <c r="A11" s="150" t="s">
        <v>23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49" t="s">
        <v>3</v>
      </c>
      <c r="Q11" s="149"/>
      <c r="R11" s="149"/>
      <c r="S11" s="149"/>
      <c r="AP11">
        <v>11</v>
      </c>
      <c r="AQ11" s="16" t="s">
        <v>24</v>
      </c>
      <c r="AR11" s="23">
        <v>2000</v>
      </c>
    </row>
    <row r="12" spans="1:44" ht="13.5" customHeight="1">
      <c r="A12" s="150"/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49"/>
      <c r="Q12" s="149"/>
      <c r="R12" s="149"/>
      <c r="S12" s="149"/>
      <c r="AP12">
        <v>12</v>
      </c>
      <c r="AQ12" s="24" t="s">
        <v>25</v>
      </c>
      <c r="AR12" s="25" t="s">
        <v>26</v>
      </c>
    </row>
    <row r="13" spans="1:44" ht="13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44" ht="13.5" customHeight="1">
      <c r="A14" s="150" t="s">
        <v>27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</row>
    <row r="15" spans="1:44" ht="13.5" customHeight="1">
      <c r="A15" s="150"/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</row>
    <row r="16" spans="1:44" ht="13.5" customHeight="1">
      <c r="A16" s="5"/>
      <c r="C16" s="162" t="s">
        <v>28</v>
      </c>
      <c r="D16" s="162"/>
      <c r="E16" s="162"/>
      <c r="F16" s="162"/>
      <c r="G16" s="162"/>
      <c r="H16" s="162" t="s">
        <v>29</v>
      </c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Q16" t="s">
        <v>30</v>
      </c>
      <c r="AR16" s="15" t="s">
        <v>31</v>
      </c>
    </row>
    <row r="17" spans="1:46" ht="13.5" customHeight="1">
      <c r="A17" s="5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Q17" s="15" t="s">
        <v>32</v>
      </c>
      <c r="AR17" s="15" t="s">
        <v>33</v>
      </c>
    </row>
    <row r="18" spans="1:46" ht="13.5" customHeight="1">
      <c r="A18" s="5"/>
      <c r="C18" s="162"/>
      <c r="D18" s="162"/>
      <c r="E18" s="162"/>
      <c r="F18" s="162"/>
      <c r="G18" s="162"/>
      <c r="H18" s="167" t="s">
        <v>34</v>
      </c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 t="s">
        <v>35</v>
      </c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Q18" s="26">
        <v>1.5</v>
      </c>
      <c r="AR18" s="27">
        <v>2</v>
      </c>
    </row>
    <row r="19" spans="1:46" ht="13.5" customHeight="1">
      <c r="A19" s="5"/>
      <c r="C19" s="162"/>
      <c r="D19" s="162"/>
      <c r="E19" s="162"/>
      <c r="F19" s="162"/>
      <c r="G19" s="162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Q19">
        <f>AQ18/2</f>
        <v>0.75</v>
      </c>
      <c r="AS19" t="s">
        <v>36</v>
      </c>
      <c r="AT19" s="15" t="s">
        <v>37</v>
      </c>
    </row>
    <row r="20" spans="1:46" ht="13.5" customHeight="1">
      <c r="A20" s="5"/>
      <c r="C20" s="163" t="s">
        <v>38</v>
      </c>
      <c r="D20" s="163"/>
      <c r="E20" s="163"/>
      <c r="F20" s="163"/>
      <c r="G20" s="163"/>
      <c r="H20" s="164">
        <v>0.3</v>
      </c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5">
        <v>-0.3</v>
      </c>
      <c r="X20" s="165"/>
      <c r="Y20" s="165"/>
      <c r="Z20" s="165"/>
      <c r="AA20" s="165"/>
      <c r="AB20" s="165"/>
      <c r="AC20" s="165"/>
      <c r="AD20" s="165"/>
      <c r="AE20" s="165"/>
      <c r="AF20" s="165"/>
      <c r="AG20" s="165"/>
      <c r="AH20" s="165"/>
      <c r="AI20" s="165"/>
      <c r="AQ20">
        <f>AQ18/4</f>
        <v>0.375</v>
      </c>
      <c r="AS20" t="s">
        <v>39</v>
      </c>
      <c r="AT20" s="15" t="s">
        <v>40</v>
      </c>
    </row>
    <row r="21" spans="1:46" ht="13.5" customHeight="1">
      <c r="A21" s="5"/>
      <c r="C21" s="163"/>
      <c r="D21" s="163"/>
      <c r="E21" s="163"/>
      <c r="F21" s="163"/>
      <c r="G21" s="163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Q21" s="70" t="s">
        <v>41</v>
      </c>
      <c r="AS21" t="s">
        <v>42</v>
      </c>
    </row>
    <row r="22" spans="1:46" ht="13.5" customHeight="1">
      <c r="A22" s="5"/>
      <c r="C22" s="163" t="s">
        <v>43</v>
      </c>
      <c r="D22" s="163"/>
      <c r="E22" s="163"/>
      <c r="F22" s="163"/>
      <c r="G22" s="163"/>
      <c r="H22" s="164">
        <f>H20</f>
        <v>0.3</v>
      </c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5">
        <f>W20</f>
        <v>-0.3</v>
      </c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Q22" s="70" t="s">
        <v>41</v>
      </c>
      <c r="AS22" t="s">
        <v>44</v>
      </c>
    </row>
    <row r="23" spans="1:46" ht="13.5" customHeight="1">
      <c r="A23" s="5"/>
      <c r="C23" s="163"/>
      <c r="D23" s="163"/>
      <c r="E23" s="163"/>
      <c r="F23" s="163"/>
      <c r="G23" s="163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Q23">
        <f>AQ18/2</f>
        <v>0.75</v>
      </c>
      <c r="AS23" t="s">
        <v>45</v>
      </c>
      <c r="AT23" s="15" t="s">
        <v>37</v>
      </c>
    </row>
    <row r="24" spans="1:46" ht="13.5" customHeight="1">
      <c r="A24" s="5"/>
      <c r="C24" s="168" t="s">
        <v>46</v>
      </c>
      <c r="D24" s="169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72" t="s">
        <v>47</v>
      </c>
      <c r="R24" s="172"/>
      <c r="S24" s="172"/>
      <c r="T24" s="172"/>
      <c r="U24" s="172"/>
      <c r="V24" s="172"/>
      <c r="W24" s="172"/>
      <c r="X24" s="174">
        <f>(AVERAGE(W20:AI23)-AVERAGE(H20:U23))/4*20</f>
        <v>-3</v>
      </c>
      <c r="Y24" s="174"/>
      <c r="Z24" s="174"/>
      <c r="AA24" s="101" t="s">
        <v>48</v>
      </c>
      <c r="AB24" s="176" t="s">
        <v>49</v>
      </c>
      <c r="AC24" s="101"/>
      <c r="AD24" s="101"/>
      <c r="AE24" s="101"/>
      <c r="AF24" s="101"/>
      <c r="AG24" s="101"/>
      <c r="AH24" s="101"/>
      <c r="AI24" s="177"/>
      <c r="AQ24">
        <f>AR18/2</f>
        <v>1</v>
      </c>
      <c r="AS24" t="s">
        <v>50</v>
      </c>
      <c r="AT24" s="15" t="s">
        <v>51</v>
      </c>
    </row>
    <row r="25" spans="1:46" ht="13.5" customHeight="1">
      <c r="A25" s="5"/>
      <c r="C25" s="170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3"/>
      <c r="R25" s="173"/>
      <c r="S25" s="173"/>
      <c r="T25" s="173"/>
      <c r="U25" s="173"/>
      <c r="V25" s="173"/>
      <c r="W25" s="173"/>
      <c r="X25" s="175"/>
      <c r="Y25" s="175"/>
      <c r="Z25" s="175"/>
      <c r="AA25" s="102"/>
      <c r="AB25" s="102"/>
      <c r="AC25" s="102"/>
      <c r="AD25" s="102"/>
      <c r="AE25" s="102"/>
      <c r="AF25" s="102"/>
      <c r="AG25" s="102"/>
      <c r="AH25" s="102"/>
      <c r="AI25" s="178"/>
      <c r="AQ25">
        <f>(AQ18+AR18)/4</f>
        <v>0.875</v>
      </c>
      <c r="AS25" t="s">
        <v>52</v>
      </c>
      <c r="AT25" s="28" t="s">
        <v>53</v>
      </c>
    </row>
    <row r="26" spans="1:46" ht="13.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S26" t="s">
        <v>30</v>
      </c>
    </row>
    <row r="27" spans="1:46" ht="13.5" customHeight="1">
      <c r="A27" s="150" t="s">
        <v>54</v>
      </c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Q27">
        <f>AQ18</f>
        <v>1.5</v>
      </c>
      <c r="AS27" t="s">
        <v>32</v>
      </c>
      <c r="AT27" s="15" t="s">
        <v>55</v>
      </c>
    </row>
    <row r="28" spans="1:46" ht="13.5" customHeight="1">
      <c r="A28" s="150"/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Q28">
        <f>AR18</f>
        <v>2</v>
      </c>
      <c r="AS28" t="s">
        <v>33</v>
      </c>
      <c r="AT28" s="15" t="s">
        <v>56</v>
      </c>
    </row>
    <row r="29" spans="1:46" ht="13.5" customHeight="1">
      <c r="C29" s="166" t="s">
        <v>57</v>
      </c>
      <c r="D29" s="166"/>
      <c r="E29" s="166"/>
      <c r="F29" s="166"/>
      <c r="G29" s="166"/>
      <c r="H29" s="186" t="s">
        <v>58</v>
      </c>
      <c r="I29" s="158"/>
      <c r="J29" s="158"/>
      <c r="K29" s="158"/>
      <c r="L29" s="7"/>
      <c r="M29" s="203" t="s">
        <v>59</v>
      </c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4"/>
      <c r="Y29" s="14"/>
      <c r="Z29" s="105" t="s">
        <v>60</v>
      </c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</row>
    <row r="30" spans="1:46" ht="13.5" customHeight="1">
      <c r="C30" s="166"/>
      <c r="D30" s="166"/>
      <c r="E30" s="166"/>
      <c r="F30" s="166"/>
      <c r="G30" s="166"/>
      <c r="H30" s="187"/>
      <c r="I30" s="188"/>
      <c r="J30" s="188"/>
      <c r="K30" s="185"/>
      <c r="L30" s="9"/>
      <c r="M30" s="205"/>
      <c r="N30" s="205"/>
      <c r="O30" s="205"/>
      <c r="P30" s="205"/>
      <c r="Q30" s="205"/>
      <c r="R30" s="205"/>
      <c r="S30" s="205"/>
      <c r="T30" s="205"/>
      <c r="U30" s="205"/>
      <c r="V30" s="205"/>
      <c r="W30" s="205"/>
      <c r="X30" s="206"/>
      <c r="Y30" s="1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</row>
    <row r="31" spans="1:46" ht="13.5" customHeight="1">
      <c r="C31" s="166"/>
      <c r="D31" s="166"/>
      <c r="E31" s="166"/>
      <c r="F31" s="166"/>
      <c r="G31" s="166"/>
      <c r="H31" s="187"/>
      <c r="I31" s="188"/>
      <c r="J31" s="188"/>
      <c r="K31" s="185"/>
      <c r="L31" s="9"/>
      <c r="M31" s="158" t="s">
        <v>61</v>
      </c>
      <c r="N31" s="158"/>
      <c r="O31" s="158"/>
      <c r="P31" s="158"/>
      <c r="Q31" s="158"/>
      <c r="R31" s="159"/>
      <c r="S31" s="158" t="s">
        <v>62</v>
      </c>
      <c r="T31" s="158"/>
      <c r="U31" s="158"/>
      <c r="V31" s="158"/>
      <c r="W31" s="158"/>
      <c r="X31" s="159"/>
      <c r="Y31" s="15"/>
      <c r="Z31" s="166" t="s">
        <v>61</v>
      </c>
      <c r="AA31" s="166"/>
      <c r="AB31" s="166"/>
      <c r="AC31" s="166"/>
      <c r="AD31" s="166"/>
      <c r="AE31" s="166"/>
      <c r="AF31" s="166" t="s">
        <v>62</v>
      </c>
      <c r="AG31" s="166"/>
      <c r="AH31" s="166"/>
      <c r="AI31" s="166"/>
      <c r="AJ31" s="166"/>
      <c r="AK31" s="166"/>
    </row>
    <row r="32" spans="1:46" ht="13.5" customHeight="1">
      <c r="C32" s="166"/>
      <c r="D32" s="166"/>
      <c r="E32" s="166"/>
      <c r="F32" s="166"/>
      <c r="G32" s="166"/>
      <c r="H32" s="189"/>
      <c r="I32" s="160"/>
      <c r="J32" s="160"/>
      <c r="K32" s="160"/>
      <c r="L32" s="9"/>
      <c r="M32" s="160"/>
      <c r="N32" s="160"/>
      <c r="O32" s="160"/>
      <c r="P32" s="160"/>
      <c r="Q32" s="160"/>
      <c r="R32" s="161"/>
      <c r="S32" s="160"/>
      <c r="T32" s="160"/>
      <c r="U32" s="160"/>
      <c r="V32" s="160"/>
      <c r="W32" s="160"/>
      <c r="X32" s="161"/>
      <c r="Y32" s="15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</row>
    <row r="33" spans="3:44" ht="13.5" customHeight="1">
      <c r="C33" s="166" t="s">
        <v>38</v>
      </c>
      <c r="D33" s="98"/>
      <c r="E33" s="98"/>
      <c r="F33" s="98"/>
      <c r="G33" s="98"/>
      <c r="H33" s="186" t="s">
        <v>63</v>
      </c>
      <c r="I33" s="158"/>
      <c r="J33" s="158"/>
      <c r="K33" s="158"/>
      <c r="L33" s="9"/>
      <c r="M33" s="190">
        <v>79</v>
      </c>
      <c r="N33" s="191"/>
      <c r="O33" s="194">
        <v>24</v>
      </c>
      <c r="P33" s="195"/>
      <c r="Q33" s="194">
        <v>7</v>
      </c>
      <c r="R33" s="195"/>
      <c r="S33" s="190">
        <v>58</v>
      </c>
      <c r="T33" s="191"/>
      <c r="U33" s="194">
        <v>42</v>
      </c>
      <c r="V33" s="195"/>
      <c r="W33" s="194">
        <v>0</v>
      </c>
      <c r="X33" s="195"/>
      <c r="Y33" s="15"/>
      <c r="Z33" s="207">
        <v>259</v>
      </c>
      <c r="AA33" s="207"/>
      <c r="AB33" s="208">
        <v>24</v>
      </c>
      <c r="AC33" s="208"/>
      <c r="AD33" s="208">
        <v>5</v>
      </c>
      <c r="AE33" s="208"/>
      <c r="AF33" s="207">
        <v>301</v>
      </c>
      <c r="AG33" s="207"/>
      <c r="AH33" s="208">
        <v>17</v>
      </c>
      <c r="AI33" s="208"/>
      <c r="AJ33" s="208">
        <v>59</v>
      </c>
      <c r="AK33" s="208"/>
    </row>
    <row r="34" spans="3:44" ht="13.5" customHeight="1">
      <c r="C34" s="98"/>
      <c r="D34" s="98"/>
      <c r="E34" s="98"/>
      <c r="F34" s="98"/>
      <c r="G34" s="98"/>
      <c r="H34" s="189"/>
      <c r="I34" s="160"/>
      <c r="J34" s="160"/>
      <c r="K34" s="160"/>
      <c r="L34" s="9"/>
      <c r="M34" s="192"/>
      <c r="N34" s="193"/>
      <c r="O34" s="196"/>
      <c r="P34" s="197"/>
      <c r="Q34" s="196"/>
      <c r="R34" s="197"/>
      <c r="S34" s="192"/>
      <c r="T34" s="193"/>
      <c r="U34" s="196"/>
      <c r="V34" s="197"/>
      <c r="W34" s="196"/>
      <c r="X34" s="197"/>
      <c r="Y34" s="15"/>
      <c r="Z34" s="207"/>
      <c r="AA34" s="207"/>
      <c r="AB34" s="208"/>
      <c r="AC34" s="208"/>
      <c r="AD34" s="208"/>
      <c r="AE34" s="208"/>
      <c r="AF34" s="207"/>
      <c r="AG34" s="207"/>
      <c r="AH34" s="208"/>
      <c r="AI34" s="208"/>
      <c r="AJ34" s="208"/>
      <c r="AK34" s="208"/>
    </row>
    <row r="35" spans="3:44" ht="13.5" customHeight="1">
      <c r="C35" s="98"/>
      <c r="D35" s="98"/>
      <c r="E35" s="98"/>
      <c r="F35" s="98"/>
      <c r="G35" s="98"/>
      <c r="H35" s="186" t="s">
        <v>64</v>
      </c>
      <c r="I35" s="158"/>
      <c r="J35" s="158"/>
      <c r="K35" s="158"/>
      <c r="L35" s="9"/>
      <c r="M35" s="190">
        <v>79</v>
      </c>
      <c r="N35" s="191"/>
      <c r="O35" s="194">
        <v>24</v>
      </c>
      <c r="P35" s="195"/>
      <c r="Q35" s="194">
        <v>33</v>
      </c>
      <c r="R35" s="195"/>
      <c r="S35" s="190">
        <v>90</v>
      </c>
      <c r="T35" s="191"/>
      <c r="U35" s="194">
        <v>0</v>
      </c>
      <c r="V35" s="195"/>
      <c r="W35" s="194">
        <v>15</v>
      </c>
      <c r="X35" s="195"/>
      <c r="Y35" s="15"/>
      <c r="Z35" s="207">
        <v>259</v>
      </c>
      <c r="AA35" s="207"/>
      <c r="AB35" s="208">
        <v>24</v>
      </c>
      <c r="AC35" s="208"/>
      <c r="AD35" s="208">
        <v>32</v>
      </c>
      <c r="AE35" s="208"/>
      <c r="AF35" s="207">
        <v>269</v>
      </c>
      <c r="AG35" s="207"/>
      <c r="AH35" s="208">
        <v>59</v>
      </c>
      <c r="AI35" s="208"/>
      <c r="AJ35" s="208">
        <v>43</v>
      </c>
      <c r="AK35" s="208"/>
    </row>
    <row r="36" spans="3:44" ht="13.5" customHeight="1">
      <c r="C36" s="98"/>
      <c r="D36" s="98"/>
      <c r="E36" s="98"/>
      <c r="F36" s="98"/>
      <c r="G36" s="98"/>
      <c r="H36" s="189"/>
      <c r="I36" s="160"/>
      <c r="J36" s="160"/>
      <c r="K36" s="160"/>
      <c r="L36" s="9"/>
      <c r="M36" s="192"/>
      <c r="N36" s="193"/>
      <c r="O36" s="196"/>
      <c r="P36" s="197"/>
      <c r="Q36" s="196"/>
      <c r="R36" s="197"/>
      <c r="S36" s="192"/>
      <c r="T36" s="193"/>
      <c r="U36" s="196"/>
      <c r="V36" s="197"/>
      <c r="W36" s="196"/>
      <c r="X36" s="197"/>
      <c r="Y36" s="15"/>
      <c r="Z36" s="207"/>
      <c r="AA36" s="207"/>
      <c r="AB36" s="208"/>
      <c r="AC36" s="208"/>
      <c r="AD36" s="208"/>
      <c r="AE36" s="208"/>
      <c r="AF36" s="207"/>
      <c r="AG36" s="207"/>
      <c r="AH36" s="208"/>
      <c r="AI36" s="208"/>
      <c r="AJ36" s="208"/>
      <c r="AK36" s="208"/>
    </row>
    <row r="37" spans="3:44" ht="13.5" customHeight="1">
      <c r="C37" s="98"/>
      <c r="D37" s="98"/>
      <c r="E37" s="98"/>
      <c r="F37" s="98"/>
      <c r="G37" s="98"/>
      <c r="H37" s="186" t="s">
        <v>65</v>
      </c>
      <c r="I37" s="158"/>
      <c r="J37" s="158"/>
      <c r="K37" s="158"/>
      <c r="L37" s="10"/>
      <c r="M37" s="190">
        <v>79</v>
      </c>
      <c r="N37" s="191"/>
      <c r="O37" s="194">
        <v>24</v>
      </c>
      <c r="P37" s="195"/>
      <c r="Q37" s="194">
        <v>47</v>
      </c>
      <c r="R37" s="195"/>
      <c r="S37" s="190">
        <v>121</v>
      </c>
      <c r="T37" s="191"/>
      <c r="U37" s="194">
        <v>18</v>
      </c>
      <c r="V37" s="195"/>
      <c r="W37" s="194">
        <v>31</v>
      </c>
      <c r="X37" s="195"/>
      <c r="Y37" s="15"/>
      <c r="Z37" s="207">
        <v>259</v>
      </c>
      <c r="AA37" s="207"/>
      <c r="AB37" s="208">
        <v>24</v>
      </c>
      <c r="AC37" s="208"/>
      <c r="AD37" s="208">
        <v>48</v>
      </c>
      <c r="AE37" s="208"/>
      <c r="AF37" s="207">
        <v>238</v>
      </c>
      <c r="AG37" s="207"/>
      <c r="AH37" s="208">
        <v>41</v>
      </c>
      <c r="AI37" s="208"/>
      <c r="AJ37" s="208">
        <v>29</v>
      </c>
      <c r="AK37" s="208"/>
    </row>
    <row r="38" spans="3:44" ht="13.5" customHeight="1">
      <c r="C38" s="98"/>
      <c r="D38" s="98"/>
      <c r="E38" s="98"/>
      <c r="F38" s="98"/>
      <c r="G38" s="98"/>
      <c r="H38" s="189"/>
      <c r="I38" s="160"/>
      <c r="J38" s="160"/>
      <c r="K38" s="160"/>
      <c r="L38" s="10"/>
      <c r="M38" s="192"/>
      <c r="N38" s="193"/>
      <c r="O38" s="196"/>
      <c r="P38" s="197"/>
      <c r="Q38" s="196"/>
      <c r="R38" s="197"/>
      <c r="S38" s="192"/>
      <c r="T38" s="193"/>
      <c r="U38" s="196"/>
      <c r="V38" s="197"/>
      <c r="W38" s="196"/>
      <c r="X38" s="197"/>
      <c r="Y38" s="15"/>
      <c r="Z38" s="207"/>
      <c r="AA38" s="207"/>
      <c r="AB38" s="208"/>
      <c r="AC38" s="208"/>
      <c r="AD38" s="208"/>
      <c r="AE38" s="208"/>
      <c r="AF38" s="207"/>
      <c r="AG38" s="207"/>
      <c r="AH38" s="208"/>
      <c r="AI38" s="208"/>
      <c r="AJ38" s="208"/>
      <c r="AK38" s="208"/>
    </row>
    <row r="39" spans="3:44" ht="13.5" customHeight="1">
      <c r="C39" s="166" t="s">
        <v>43</v>
      </c>
      <c r="D39" s="98"/>
      <c r="E39" s="98"/>
      <c r="F39" s="98"/>
      <c r="G39" s="98"/>
      <c r="H39" s="186" t="s">
        <v>63</v>
      </c>
      <c r="I39" s="158"/>
      <c r="J39" s="158"/>
      <c r="K39" s="158"/>
      <c r="L39" s="10"/>
      <c r="M39" s="190">
        <v>79</v>
      </c>
      <c r="N39" s="191"/>
      <c r="O39" s="194">
        <v>24</v>
      </c>
      <c r="P39" s="195"/>
      <c r="Q39" s="194">
        <v>7</v>
      </c>
      <c r="R39" s="195"/>
      <c r="S39" s="190">
        <v>58</v>
      </c>
      <c r="T39" s="191"/>
      <c r="U39" s="194">
        <v>42</v>
      </c>
      <c r="V39" s="195"/>
      <c r="W39" s="194">
        <v>0</v>
      </c>
      <c r="X39" s="195"/>
      <c r="Y39" s="15"/>
      <c r="Z39" s="207">
        <v>259</v>
      </c>
      <c r="AA39" s="207"/>
      <c r="AB39" s="208">
        <v>24</v>
      </c>
      <c r="AC39" s="208"/>
      <c r="AD39" s="208">
        <v>5</v>
      </c>
      <c r="AE39" s="208"/>
      <c r="AF39" s="207">
        <v>301</v>
      </c>
      <c r="AG39" s="207"/>
      <c r="AH39" s="208">
        <v>17</v>
      </c>
      <c r="AI39" s="208"/>
      <c r="AJ39" s="208">
        <v>59</v>
      </c>
      <c r="AK39" s="208"/>
    </row>
    <row r="40" spans="3:44" ht="13.5" customHeight="1">
      <c r="C40" s="98"/>
      <c r="D40" s="98"/>
      <c r="E40" s="98"/>
      <c r="F40" s="98"/>
      <c r="G40" s="98"/>
      <c r="H40" s="189"/>
      <c r="I40" s="160"/>
      <c r="J40" s="160"/>
      <c r="K40" s="160"/>
      <c r="L40" s="10"/>
      <c r="M40" s="192"/>
      <c r="N40" s="193"/>
      <c r="O40" s="196"/>
      <c r="P40" s="197"/>
      <c r="Q40" s="196"/>
      <c r="R40" s="197"/>
      <c r="S40" s="192"/>
      <c r="T40" s="193"/>
      <c r="U40" s="196"/>
      <c r="V40" s="197"/>
      <c r="W40" s="196"/>
      <c r="X40" s="197"/>
      <c r="Y40" s="15"/>
      <c r="Z40" s="207"/>
      <c r="AA40" s="207"/>
      <c r="AB40" s="208"/>
      <c r="AC40" s="208"/>
      <c r="AD40" s="208"/>
      <c r="AE40" s="208"/>
      <c r="AF40" s="207"/>
      <c r="AG40" s="207"/>
      <c r="AH40" s="208"/>
      <c r="AI40" s="208"/>
      <c r="AJ40" s="208"/>
      <c r="AK40" s="208"/>
    </row>
    <row r="41" spans="3:44" ht="13.5" customHeight="1">
      <c r="C41" s="98"/>
      <c r="D41" s="98"/>
      <c r="E41" s="98"/>
      <c r="F41" s="98"/>
      <c r="G41" s="98"/>
      <c r="H41" s="186" t="s">
        <v>64</v>
      </c>
      <c r="I41" s="158"/>
      <c r="J41" s="158"/>
      <c r="K41" s="158"/>
      <c r="L41" s="10"/>
      <c r="M41" s="190">
        <v>79</v>
      </c>
      <c r="N41" s="191"/>
      <c r="O41" s="194">
        <v>24</v>
      </c>
      <c r="P41" s="195"/>
      <c r="Q41" s="194">
        <v>33</v>
      </c>
      <c r="R41" s="195"/>
      <c r="S41" s="190">
        <v>90</v>
      </c>
      <c r="T41" s="191"/>
      <c r="U41" s="194">
        <v>0</v>
      </c>
      <c r="V41" s="195"/>
      <c r="W41" s="194">
        <v>15</v>
      </c>
      <c r="X41" s="195"/>
      <c r="Y41" s="15"/>
      <c r="Z41" s="207">
        <v>259</v>
      </c>
      <c r="AA41" s="207"/>
      <c r="AB41" s="208">
        <v>24</v>
      </c>
      <c r="AC41" s="208"/>
      <c r="AD41" s="208">
        <v>32</v>
      </c>
      <c r="AE41" s="208"/>
      <c r="AF41" s="207">
        <v>269</v>
      </c>
      <c r="AG41" s="207"/>
      <c r="AH41" s="208">
        <v>59</v>
      </c>
      <c r="AI41" s="208"/>
      <c r="AJ41" s="208">
        <v>44</v>
      </c>
      <c r="AK41" s="208"/>
      <c r="AN41" s="17"/>
      <c r="AO41" s="17"/>
      <c r="AP41" s="17"/>
      <c r="AQ41" s="17" t="s">
        <v>66</v>
      </c>
      <c r="AR41" s="17"/>
    </row>
    <row r="42" spans="3:44" ht="13.5" customHeight="1">
      <c r="C42" s="98"/>
      <c r="D42" s="98"/>
      <c r="E42" s="98"/>
      <c r="F42" s="98"/>
      <c r="G42" s="98"/>
      <c r="H42" s="189"/>
      <c r="I42" s="160"/>
      <c r="J42" s="160"/>
      <c r="K42" s="160"/>
      <c r="L42" s="10"/>
      <c r="M42" s="192"/>
      <c r="N42" s="193"/>
      <c r="O42" s="196"/>
      <c r="P42" s="197"/>
      <c r="Q42" s="196"/>
      <c r="R42" s="197"/>
      <c r="S42" s="192"/>
      <c r="T42" s="193"/>
      <c r="U42" s="196"/>
      <c r="V42" s="197"/>
      <c r="W42" s="196"/>
      <c r="X42" s="197"/>
      <c r="Y42" s="15"/>
      <c r="Z42" s="207"/>
      <c r="AA42" s="207"/>
      <c r="AB42" s="208"/>
      <c r="AC42" s="208"/>
      <c r="AD42" s="208"/>
      <c r="AE42" s="208"/>
      <c r="AF42" s="207"/>
      <c r="AG42" s="207"/>
      <c r="AH42" s="208"/>
      <c r="AI42" s="208"/>
      <c r="AJ42" s="208"/>
      <c r="AK42" s="208"/>
      <c r="AN42" s="17"/>
      <c r="AO42" s="17"/>
      <c r="AP42" s="17"/>
      <c r="AQ42" s="17"/>
      <c r="AR42" s="17"/>
    </row>
    <row r="43" spans="3:44" ht="13.5" customHeight="1">
      <c r="C43" s="98"/>
      <c r="D43" s="98"/>
      <c r="E43" s="98"/>
      <c r="F43" s="98"/>
      <c r="G43" s="98"/>
      <c r="H43" s="186" t="s">
        <v>65</v>
      </c>
      <c r="I43" s="158"/>
      <c r="J43" s="158"/>
      <c r="K43" s="158"/>
      <c r="L43" s="10"/>
      <c r="M43" s="190">
        <v>79</v>
      </c>
      <c r="N43" s="191"/>
      <c r="O43" s="194">
        <v>24</v>
      </c>
      <c r="P43" s="195"/>
      <c r="Q43" s="194">
        <v>47</v>
      </c>
      <c r="R43" s="195"/>
      <c r="S43" s="190">
        <v>121</v>
      </c>
      <c r="T43" s="191"/>
      <c r="U43" s="194">
        <v>18</v>
      </c>
      <c r="V43" s="195"/>
      <c r="W43" s="194">
        <v>31</v>
      </c>
      <c r="X43" s="195"/>
      <c r="Y43" s="15"/>
      <c r="Z43" s="207">
        <v>259</v>
      </c>
      <c r="AA43" s="207"/>
      <c r="AB43" s="208">
        <v>24</v>
      </c>
      <c r="AC43" s="208"/>
      <c r="AD43" s="208">
        <v>48</v>
      </c>
      <c r="AE43" s="208"/>
      <c r="AF43" s="207">
        <v>238</v>
      </c>
      <c r="AG43" s="207"/>
      <c r="AH43" s="208">
        <v>41</v>
      </c>
      <c r="AI43" s="208"/>
      <c r="AJ43" s="208">
        <v>28</v>
      </c>
      <c r="AK43" s="208"/>
      <c r="AN43" s="17" t="s">
        <v>67</v>
      </c>
      <c r="AO43" s="17" t="s">
        <v>68</v>
      </c>
      <c r="AP43" s="17" t="s">
        <v>69</v>
      </c>
      <c r="AQ43" s="17">
        <f>AN45+AO45/60+AP45/3600</f>
        <v>-359.99944444444401</v>
      </c>
      <c r="AR43" s="17" t="s">
        <v>69</v>
      </c>
    </row>
    <row r="44" spans="3:44" ht="13.5" customHeight="1">
      <c r="C44" s="202"/>
      <c r="D44" s="202"/>
      <c r="E44" s="202"/>
      <c r="F44" s="202"/>
      <c r="G44" s="202"/>
      <c r="H44" s="187"/>
      <c r="I44" s="185"/>
      <c r="J44" s="185"/>
      <c r="K44" s="185"/>
      <c r="L44" s="10"/>
      <c r="M44" s="192"/>
      <c r="N44" s="193"/>
      <c r="O44" s="196"/>
      <c r="P44" s="197"/>
      <c r="Q44" s="196"/>
      <c r="R44" s="197"/>
      <c r="S44" s="198"/>
      <c r="T44" s="199"/>
      <c r="U44" s="200"/>
      <c r="V44" s="201"/>
      <c r="W44" s="196"/>
      <c r="X44" s="197"/>
      <c r="Y44" s="16"/>
      <c r="Z44" s="207"/>
      <c r="AA44" s="207"/>
      <c r="AB44" s="208"/>
      <c r="AC44" s="208"/>
      <c r="AD44" s="208"/>
      <c r="AE44" s="208"/>
      <c r="AF44" s="218"/>
      <c r="AG44" s="218"/>
      <c r="AH44" s="219"/>
      <c r="AI44" s="219"/>
      <c r="AJ44" s="208"/>
      <c r="AK44" s="208"/>
      <c r="AN44" s="17"/>
      <c r="AO44" s="17"/>
      <c r="AP44" s="17"/>
      <c r="AQ44" s="17"/>
      <c r="AR44" s="17"/>
    </row>
    <row r="45" spans="3:44" ht="13.5" customHeight="1">
      <c r="C45" s="209" t="s">
        <v>70</v>
      </c>
      <c r="D45" s="210"/>
      <c r="E45" s="210"/>
      <c r="F45" s="210"/>
      <c r="G45" s="210"/>
      <c r="H45" s="210"/>
      <c r="I45" s="211">
        <f>IF(MOD(AR45*10,1)=0.5,EVEN(TRUNC(AR45,1)*10)/10,ROUND(AR45,1))</f>
        <v>0.5</v>
      </c>
      <c r="J45" s="211"/>
      <c r="K45" s="211"/>
      <c r="L45" s="158" t="s">
        <v>48</v>
      </c>
      <c r="M45" s="158"/>
      <c r="N45" s="212" t="s">
        <v>71</v>
      </c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3"/>
      <c r="AN45" s="17">
        <f>M35-Z35+M41-Z41</f>
        <v>-360</v>
      </c>
      <c r="AO45" s="29">
        <f>O35-AB35+O41-AB41</f>
        <v>0</v>
      </c>
      <c r="AP45" s="30">
        <f>Q35-AD35+Q41-AD41</f>
        <v>2</v>
      </c>
      <c r="AQ45" s="17" t="s">
        <v>72</v>
      </c>
      <c r="AR45" s="31">
        <f>IF(AQ43&lt;0,(AQ43+180*2)*3600/2/2,(AQ43-180*2)*3600/2/2)</f>
        <v>0.499999999982492</v>
      </c>
    </row>
    <row r="46" spans="3:44" ht="13.5" customHeight="1">
      <c r="C46" s="179"/>
      <c r="D46" s="180"/>
      <c r="E46" s="180"/>
      <c r="F46" s="180"/>
      <c r="G46" s="180"/>
      <c r="H46" s="180"/>
      <c r="I46" s="183"/>
      <c r="J46" s="183"/>
      <c r="K46" s="183"/>
      <c r="L46" s="185"/>
      <c r="M46" s="185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5"/>
      <c r="AN46" s="17"/>
      <c r="AO46" s="29"/>
      <c r="AP46" s="30"/>
      <c r="AQ46" s="17"/>
      <c r="AR46" s="31"/>
    </row>
    <row r="47" spans="3:44" ht="13.5" customHeight="1">
      <c r="C47" s="179" t="s">
        <v>73</v>
      </c>
      <c r="D47" s="180"/>
      <c r="E47" s="180"/>
      <c r="F47" s="180"/>
      <c r="G47" s="180"/>
      <c r="H47" s="180"/>
      <c r="I47" s="183">
        <f>IF(MOD(AR47*10,1)=0.5,EVEN(TRUNC(AR47,1)*10)/10,ROUND(AR47,1))</f>
        <v>1.2</v>
      </c>
      <c r="J47" s="183"/>
      <c r="K47" s="183"/>
      <c r="L47" s="185" t="s">
        <v>48</v>
      </c>
      <c r="M47" s="185"/>
      <c r="N47" s="214" t="s">
        <v>74</v>
      </c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5"/>
      <c r="AN47" s="17">
        <f>M33-Z33-M37+Z37+M39-Z39-M43+Z43</f>
        <v>0</v>
      </c>
      <c r="AO47" s="17">
        <f>O33-AB33-O37+AB37+O39-AB39-O43+AB43</f>
        <v>0</v>
      </c>
      <c r="AP47" s="30">
        <f>Q33-AD33-Q37+AD37+Q39-AD39-Q43+AD43</f>
        <v>6</v>
      </c>
      <c r="AQ47" s="17" t="s">
        <v>75</v>
      </c>
      <c r="AR47" s="31">
        <f>IF(AO47=0,(Q33-AD33-Q37+AD37+Q39-AD39-Q43+AD43)/2/4*1.645,IF(AN47*60+AO47&lt;0,(Q33-AD33-Q37+AD37+Q39-AD39-Q43+AD43+60*(AN47*60+AO47))/2/4*1.645,(Q33-AD33-Q37+AD37+Q39-AD39-Q43+AD43+AN47*3600+60*AO47)/2/4*1.645))</f>
        <v>1.2337499999999999</v>
      </c>
    </row>
    <row r="48" spans="3:44" ht="13.5" customHeight="1">
      <c r="C48" s="179"/>
      <c r="D48" s="180"/>
      <c r="E48" s="180"/>
      <c r="F48" s="180"/>
      <c r="G48" s="180"/>
      <c r="H48" s="180"/>
      <c r="I48" s="183"/>
      <c r="J48" s="183"/>
      <c r="K48" s="183"/>
      <c r="L48" s="185"/>
      <c r="M48" s="185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5"/>
      <c r="AN48" s="17"/>
      <c r="AO48" s="17"/>
      <c r="AP48" s="30"/>
      <c r="AQ48" s="17"/>
      <c r="AR48" s="31"/>
    </row>
    <row r="49" spans="1:48" ht="13.5" customHeight="1">
      <c r="C49" s="179" t="s">
        <v>76</v>
      </c>
      <c r="D49" s="180"/>
      <c r="E49" s="180"/>
      <c r="F49" s="180"/>
      <c r="G49" s="180"/>
      <c r="H49" s="180"/>
      <c r="I49" s="183">
        <f>IF(MOD(AR49*10,1)=0.5,EVEN(TRUNC(AR49,1)*10)/10,ROUND(AR49,1))</f>
        <v>-0.5</v>
      </c>
      <c r="J49" s="183"/>
      <c r="K49" s="183"/>
      <c r="L49" s="185" t="s">
        <v>48</v>
      </c>
      <c r="M49" s="185"/>
      <c r="N49" s="214" t="s">
        <v>77</v>
      </c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5"/>
      <c r="AN49" s="17">
        <f>SUM(S33:T43,AF33:AG43)</f>
        <v>2154</v>
      </c>
      <c r="AO49" s="29">
        <f>SUM(U33:V43,AH33:AI43)</f>
        <v>354</v>
      </c>
      <c r="AP49" s="30">
        <f>SUM(W33:X43,AJ33:AK43)</f>
        <v>354</v>
      </c>
      <c r="AQ49" s="17" t="s">
        <v>78</v>
      </c>
      <c r="AR49" s="31">
        <f>((AN49+AO49/60+AP49/3600)-360*6)*3600/6/2</f>
        <v>-0.49999999996543898</v>
      </c>
    </row>
    <row r="50" spans="1:48" ht="13.5" customHeight="1">
      <c r="C50" s="181"/>
      <c r="D50" s="182"/>
      <c r="E50" s="182"/>
      <c r="F50" s="182"/>
      <c r="G50" s="182"/>
      <c r="H50" s="182"/>
      <c r="I50" s="184"/>
      <c r="J50" s="184"/>
      <c r="K50" s="184"/>
      <c r="L50" s="160"/>
      <c r="M50" s="160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7"/>
      <c r="AN50" s="17"/>
      <c r="AO50" s="29"/>
      <c r="AP50" s="30"/>
      <c r="AQ50" s="17"/>
      <c r="AR50" s="31"/>
    </row>
    <row r="51" spans="1:48" ht="13.5" customHeight="1">
      <c r="C51" s="6"/>
      <c r="D51" s="6"/>
      <c r="E51" s="6"/>
      <c r="F51" s="6"/>
      <c r="G51" s="6"/>
      <c r="H51" s="6"/>
      <c r="I51" s="11"/>
      <c r="J51" s="11"/>
      <c r="K51" s="11"/>
      <c r="L51" s="8"/>
      <c r="M51" s="8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N51" s="17"/>
      <c r="AO51" s="29"/>
      <c r="AP51" s="30"/>
      <c r="AQ51" s="17"/>
      <c r="AR51" s="31"/>
    </row>
    <row r="52" spans="1:48" ht="13.5" customHeight="1">
      <c r="A52" s="150" t="s">
        <v>79</v>
      </c>
      <c r="B52" s="150"/>
      <c r="C52" s="150"/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</row>
    <row r="53" spans="1:48" ht="13.5" customHeight="1">
      <c r="A53" s="150"/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</row>
    <row r="54" spans="1:48" ht="13.5" customHeight="1">
      <c r="C54" s="166" t="s">
        <v>80</v>
      </c>
      <c r="D54" s="166"/>
      <c r="E54" s="166"/>
      <c r="F54" s="166"/>
      <c r="G54" s="166"/>
      <c r="H54" s="98" t="s">
        <v>81</v>
      </c>
      <c r="I54" s="98"/>
      <c r="J54" s="275">
        <f>AT54</f>
        <v>3.7531481481481501</v>
      </c>
      <c r="K54" s="275"/>
      <c r="L54" s="275"/>
      <c r="M54" s="275"/>
      <c r="N54" s="275"/>
      <c r="O54" s="275"/>
      <c r="P54" s="275"/>
      <c r="Q54" s="275"/>
      <c r="R54" s="275"/>
      <c r="S54" s="276" t="s">
        <v>82</v>
      </c>
      <c r="T54" s="276"/>
      <c r="U54" s="276"/>
      <c r="V54" s="98">
        <v>1</v>
      </c>
      <c r="W54" s="277">
        <v>-1</v>
      </c>
      <c r="X54" s="277"/>
      <c r="Y54" s="277"/>
      <c r="Z54" s="277">
        <v>1</v>
      </c>
      <c r="AA54" s="277"/>
      <c r="AB54" s="277"/>
      <c r="AC54" s="278" t="s">
        <v>83</v>
      </c>
      <c r="AD54" s="278"/>
      <c r="AE54" s="105" t="s">
        <v>34</v>
      </c>
      <c r="AF54" s="279">
        <f>(W54-Z54)/2</f>
        <v>-1</v>
      </c>
      <c r="AG54" s="279"/>
      <c r="AH54" s="279"/>
      <c r="AI54" s="279"/>
      <c r="AS54" s="17" t="s">
        <v>84</v>
      </c>
      <c r="AT54" s="32">
        <v>3.7531481481481501</v>
      </c>
      <c r="AU54" s="17"/>
      <c r="AV54" s="17"/>
    </row>
    <row r="55" spans="1:48" ht="13.5" customHeight="1">
      <c r="C55" s="166"/>
      <c r="D55" s="166"/>
      <c r="E55" s="166"/>
      <c r="F55" s="166"/>
      <c r="G55" s="166"/>
      <c r="H55" s="98"/>
      <c r="I55" s="98"/>
      <c r="J55" s="275"/>
      <c r="K55" s="275"/>
      <c r="L55" s="275"/>
      <c r="M55" s="275"/>
      <c r="N55" s="275"/>
      <c r="O55" s="275"/>
      <c r="P55" s="275"/>
      <c r="Q55" s="275"/>
      <c r="R55" s="275"/>
      <c r="S55" s="276"/>
      <c r="T55" s="276"/>
      <c r="U55" s="276"/>
      <c r="V55" s="98"/>
      <c r="W55" s="277"/>
      <c r="X55" s="277"/>
      <c r="Y55" s="277"/>
      <c r="Z55" s="277"/>
      <c r="AA55" s="277"/>
      <c r="AB55" s="277"/>
      <c r="AC55" s="278"/>
      <c r="AD55" s="278"/>
      <c r="AE55" s="105"/>
      <c r="AF55" s="279"/>
      <c r="AG55" s="279"/>
      <c r="AH55" s="279"/>
      <c r="AI55" s="279"/>
      <c r="AS55" s="17"/>
      <c r="AT55" s="32"/>
      <c r="AU55" s="17"/>
      <c r="AV55" s="17"/>
    </row>
    <row r="56" spans="1:48" ht="13.5" customHeight="1">
      <c r="C56" s="166"/>
      <c r="D56" s="166"/>
      <c r="E56" s="166"/>
      <c r="F56" s="166"/>
      <c r="G56" s="166"/>
      <c r="H56" s="98" t="s">
        <v>85</v>
      </c>
      <c r="I56" s="98"/>
      <c r="J56" s="275">
        <f>AT56</f>
        <v>3.7475925925925901</v>
      </c>
      <c r="K56" s="275"/>
      <c r="L56" s="275"/>
      <c r="M56" s="275"/>
      <c r="N56" s="275"/>
      <c r="O56" s="275"/>
      <c r="P56" s="275"/>
      <c r="Q56" s="275"/>
      <c r="R56" s="275"/>
      <c r="S56" s="276"/>
      <c r="T56" s="276"/>
      <c r="U56" s="276"/>
      <c r="V56" s="98">
        <v>2</v>
      </c>
      <c r="W56" s="277">
        <v>-2</v>
      </c>
      <c r="X56" s="277"/>
      <c r="Y56" s="277"/>
      <c r="Z56" s="277">
        <v>1</v>
      </c>
      <c r="AA56" s="277"/>
      <c r="AB56" s="277"/>
      <c r="AC56" s="278"/>
      <c r="AD56" s="278"/>
      <c r="AE56" s="105" t="s">
        <v>35</v>
      </c>
      <c r="AF56" s="279">
        <f>(W56-Z56)/2</f>
        <v>-1.5</v>
      </c>
      <c r="AG56" s="279"/>
      <c r="AH56" s="279"/>
      <c r="AI56" s="279"/>
      <c r="AS56" s="17" t="s">
        <v>86</v>
      </c>
      <c r="AT56" s="32">
        <v>3.7475925925925901</v>
      </c>
      <c r="AU56" s="17"/>
      <c r="AV56" s="33">
        <f>(AT54-AT56)/2</f>
        <v>2.7777777777799901E-3</v>
      </c>
    </row>
    <row r="57" spans="1:48" ht="13.5" customHeight="1">
      <c r="C57" s="166"/>
      <c r="D57" s="166"/>
      <c r="E57" s="166"/>
      <c r="F57" s="166"/>
      <c r="G57" s="166"/>
      <c r="H57" s="98"/>
      <c r="I57" s="98"/>
      <c r="J57" s="275"/>
      <c r="K57" s="275"/>
      <c r="L57" s="275"/>
      <c r="M57" s="275"/>
      <c r="N57" s="275"/>
      <c r="O57" s="275"/>
      <c r="P57" s="275"/>
      <c r="Q57" s="275"/>
      <c r="R57" s="275"/>
      <c r="S57" s="276"/>
      <c r="T57" s="276"/>
      <c r="U57" s="276"/>
      <c r="V57" s="98"/>
      <c r="W57" s="277"/>
      <c r="X57" s="277"/>
      <c r="Y57" s="277"/>
      <c r="Z57" s="277"/>
      <c r="AA57" s="277"/>
      <c r="AB57" s="277"/>
      <c r="AC57" s="278"/>
      <c r="AD57" s="278"/>
      <c r="AE57" s="105"/>
      <c r="AF57" s="279"/>
      <c r="AG57" s="279"/>
      <c r="AH57" s="279"/>
      <c r="AI57" s="279"/>
      <c r="AS57" s="17"/>
      <c r="AT57" s="32"/>
      <c r="AU57" s="17"/>
      <c r="AV57" s="33"/>
    </row>
    <row r="58" spans="1:48" ht="13.5" customHeight="1">
      <c r="C58" s="166"/>
      <c r="D58" s="166"/>
      <c r="E58" s="166"/>
      <c r="F58" s="166"/>
      <c r="G58" s="166"/>
      <c r="H58" s="280" t="s">
        <v>87</v>
      </c>
      <c r="I58" s="280"/>
      <c r="J58" s="280"/>
      <c r="K58" s="280"/>
      <c r="L58" s="280"/>
      <c r="M58" s="280"/>
      <c r="N58" s="281">
        <f>AV56</f>
        <v>2.7777777777799901E-3</v>
      </c>
      <c r="O58" s="281"/>
      <c r="P58" s="281"/>
      <c r="Q58" s="281"/>
      <c r="R58" s="281"/>
      <c r="S58" s="276"/>
      <c r="T58" s="276"/>
      <c r="U58" s="276"/>
      <c r="V58" s="98">
        <v>3</v>
      </c>
      <c r="W58" s="105" t="s">
        <v>88</v>
      </c>
      <c r="X58" s="105"/>
      <c r="Y58" s="105"/>
      <c r="Z58" s="105"/>
      <c r="AA58" s="105"/>
      <c r="AB58" s="279">
        <f>ABS((AF54-AF56)/2)</f>
        <v>0.25</v>
      </c>
      <c r="AC58" s="279"/>
      <c r="AD58" s="279"/>
      <c r="AE58" s="279"/>
      <c r="AF58" s="279"/>
      <c r="AG58" s="279"/>
      <c r="AH58" s="279"/>
      <c r="AI58" s="279"/>
    </row>
    <row r="59" spans="1:48" ht="13.5" customHeight="1">
      <c r="C59" s="166"/>
      <c r="D59" s="166"/>
      <c r="E59" s="166"/>
      <c r="F59" s="166"/>
      <c r="G59" s="166"/>
      <c r="H59" s="280"/>
      <c r="I59" s="280"/>
      <c r="J59" s="280"/>
      <c r="K59" s="280"/>
      <c r="L59" s="280"/>
      <c r="M59" s="280"/>
      <c r="N59" s="281"/>
      <c r="O59" s="281"/>
      <c r="P59" s="281"/>
      <c r="Q59" s="281"/>
      <c r="R59" s="281"/>
      <c r="S59" s="276"/>
      <c r="T59" s="276"/>
      <c r="U59" s="276"/>
      <c r="V59" s="98"/>
      <c r="W59" s="105"/>
      <c r="X59" s="105"/>
      <c r="Y59" s="105"/>
      <c r="Z59" s="105"/>
      <c r="AA59" s="105"/>
      <c r="AB59" s="279"/>
      <c r="AC59" s="279"/>
      <c r="AD59" s="279"/>
      <c r="AE59" s="279"/>
      <c r="AF59" s="279"/>
      <c r="AG59" s="279"/>
      <c r="AH59" s="279"/>
      <c r="AI59" s="279"/>
    </row>
    <row r="60" spans="1:48" ht="13.5" customHeight="1">
      <c r="C60" s="288" t="s">
        <v>89</v>
      </c>
      <c r="D60" s="289"/>
      <c r="E60" s="289"/>
      <c r="F60" s="289"/>
      <c r="G60" s="290"/>
      <c r="H60" s="188" t="s">
        <v>38</v>
      </c>
      <c r="I60" s="254"/>
      <c r="J60" s="254"/>
      <c r="K60" s="254"/>
      <c r="L60" s="254"/>
      <c r="M60" s="254"/>
      <c r="N60" s="254"/>
      <c r="O60" s="254"/>
      <c r="P60" s="254"/>
      <c r="Q60" s="254"/>
      <c r="R60" s="188" t="s">
        <v>43</v>
      </c>
      <c r="S60" s="254"/>
      <c r="T60" s="254"/>
      <c r="U60" s="188" t="s">
        <v>90</v>
      </c>
      <c r="V60" s="254"/>
      <c r="W60" s="107"/>
      <c r="X60" s="188" t="s">
        <v>91</v>
      </c>
      <c r="Y60" s="188"/>
      <c r="Z60" s="188"/>
      <c r="AA60" s="188" t="s">
        <v>92</v>
      </c>
      <c r="AB60" s="188"/>
      <c r="AC60" s="188"/>
      <c r="AD60" s="188"/>
      <c r="AE60" s="188"/>
      <c r="AF60" s="188"/>
      <c r="AG60" s="188"/>
      <c r="AH60" s="188"/>
      <c r="AI60" s="256"/>
    </row>
    <row r="61" spans="1:48" ht="13.5" customHeight="1">
      <c r="C61" s="291"/>
      <c r="D61" s="292"/>
      <c r="E61" s="292"/>
      <c r="F61" s="292"/>
      <c r="G61" s="293"/>
      <c r="H61" s="254"/>
      <c r="I61" s="254"/>
      <c r="J61" s="254"/>
      <c r="K61" s="254"/>
      <c r="L61" s="254"/>
      <c r="M61" s="254"/>
      <c r="N61" s="254"/>
      <c r="O61" s="254"/>
      <c r="P61" s="254"/>
      <c r="Q61" s="254"/>
      <c r="R61" s="248"/>
      <c r="S61" s="248"/>
      <c r="T61" s="248"/>
      <c r="U61" s="248"/>
      <c r="V61" s="248"/>
      <c r="W61" s="255"/>
      <c r="X61" s="160"/>
      <c r="Y61" s="160"/>
      <c r="Z61" s="160"/>
      <c r="AA61" s="188"/>
      <c r="AB61" s="188"/>
      <c r="AC61" s="188"/>
      <c r="AD61" s="188"/>
      <c r="AE61" s="188"/>
      <c r="AF61" s="188"/>
      <c r="AG61" s="188"/>
      <c r="AH61" s="188"/>
      <c r="AI61" s="256"/>
    </row>
    <row r="62" spans="1:48" ht="13.5" customHeight="1">
      <c r="C62" s="291"/>
      <c r="D62" s="292"/>
      <c r="E62" s="292"/>
      <c r="F62" s="292"/>
      <c r="G62" s="293"/>
      <c r="H62" s="158" t="s">
        <v>93</v>
      </c>
      <c r="I62" s="239"/>
      <c r="J62" s="239"/>
      <c r="K62" s="158" t="s">
        <v>94</v>
      </c>
      <c r="L62" s="239"/>
      <c r="M62" s="239"/>
      <c r="N62" s="158" t="s">
        <v>95</v>
      </c>
      <c r="O62" s="239"/>
      <c r="P62" s="239"/>
      <c r="Q62" s="257"/>
      <c r="R62" s="158" t="s">
        <v>95</v>
      </c>
      <c r="S62" s="239"/>
      <c r="T62" s="239"/>
      <c r="U62" s="158" t="s">
        <v>95</v>
      </c>
      <c r="V62" s="239"/>
      <c r="W62" s="106"/>
      <c r="X62" s="158" t="s">
        <v>95</v>
      </c>
      <c r="Y62" s="239"/>
      <c r="Z62" s="239"/>
      <c r="AA62" s="188"/>
      <c r="AB62" s="188"/>
      <c r="AC62" s="188"/>
      <c r="AD62" s="188"/>
      <c r="AE62" s="188"/>
      <c r="AF62" s="188"/>
      <c r="AG62" s="188"/>
      <c r="AH62" s="188"/>
      <c r="AI62" s="256"/>
    </row>
    <row r="63" spans="1:48" ht="13.5" customHeight="1">
      <c r="C63" s="294"/>
      <c r="D63" s="295"/>
      <c r="E63" s="295"/>
      <c r="F63" s="295"/>
      <c r="G63" s="296"/>
      <c r="H63" s="254"/>
      <c r="I63" s="254"/>
      <c r="J63" s="254"/>
      <c r="K63" s="254"/>
      <c r="L63" s="254"/>
      <c r="M63" s="254"/>
      <c r="N63" s="254"/>
      <c r="O63" s="254"/>
      <c r="P63" s="254"/>
      <c r="Q63" s="258"/>
      <c r="R63" s="248"/>
      <c r="S63" s="248"/>
      <c r="T63" s="248"/>
      <c r="U63" s="248"/>
      <c r="V63" s="248"/>
      <c r="W63" s="255"/>
      <c r="X63" s="248"/>
      <c r="Y63" s="248"/>
      <c r="Z63" s="248"/>
      <c r="AA63" s="188"/>
      <c r="AB63" s="188"/>
      <c r="AC63" s="188"/>
      <c r="AD63" s="188"/>
      <c r="AE63" s="188"/>
      <c r="AF63" s="188"/>
      <c r="AG63" s="188"/>
      <c r="AH63" s="188"/>
      <c r="AI63" s="256"/>
    </row>
    <row r="64" spans="1:48" ht="13.5" customHeight="1">
      <c r="C64" s="259" t="s">
        <v>96</v>
      </c>
      <c r="D64" s="203"/>
      <c r="E64" s="203"/>
      <c r="F64" s="203"/>
      <c r="G64" s="260"/>
      <c r="H64" s="190">
        <v>90</v>
      </c>
      <c r="I64" s="190"/>
      <c r="J64" s="190"/>
      <c r="K64" s="194">
        <v>0</v>
      </c>
      <c r="L64" s="194"/>
      <c r="M64" s="194"/>
      <c r="N64" s="194">
        <v>16</v>
      </c>
      <c r="O64" s="194"/>
      <c r="P64" s="194"/>
      <c r="Q64" s="195"/>
      <c r="R64" s="194">
        <f>N64</f>
        <v>16</v>
      </c>
      <c r="S64" s="194"/>
      <c r="T64" s="220"/>
      <c r="U64" s="194">
        <f>N64</f>
        <v>16</v>
      </c>
      <c r="V64" s="194"/>
      <c r="W64" s="220"/>
      <c r="X64" s="222">
        <f>AVERAGE(N64:W64)</f>
        <v>16</v>
      </c>
      <c r="Y64" s="222"/>
      <c r="Z64" s="223"/>
      <c r="AA64" s="226" t="s">
        <v>97</v>
      </c>
      <c r="AB64" s="227"/>
      <c r="AC64" s="227"/>
      <c r="AD64" s="227"/>
      <c r="AE64" s="211">
        <f>IF(AQ64*60+AR64=0,X66-$X$64,X66-$X$64+(AQ64*60+AR64)*60)</f>
        <v>-2</v>
      </c>
      <c r="AF64" s="211"/>
      <c r="AG64" s="211"/>
      <c r="AH64" s="211"/>
      <c r="AI64" s="106" t="s">
        <v>48</v>
      </c>
      <c r="AQ64">
        <f>H66-$H$64</f>
        <v>0</v>
      </c>
      <c r="AR64">
        <f>K66-$K$64</f>
        <v>0</v>
      </c>
    </row>
    <row r="65" spans="3:44" ht="13.5" customHeight="1">
      <c r="C65" s="261"/>
      <c r="D65" s="205"/>
      <c r="E65" s="205"/>
      <c r="F65" s="205"/>
      <c r="G65" s="262"/>
      <c r="H65" s="192"/>
      <c r="I65" s="192"/>
      <c r="J65" s="192"/>
      <c r="K65" s="196"/>
      <c r="L65" s="196"/>
      <c r="M65" s="196"/>
      <c r="N65" s="196"/>
      <c r="O65" s="196"/>
      <c r="P65" s="196"/>
      <c r="Q65" s="197"/>
      <c r="R65" s="196"/>
      <c r="S65" s="196"/>
      <c r="T65" s="221"/>
      <c r="U65" s="196"/>
      <c r="V65" s="196"/>
      <c r="W65" s="221"/>
      <c r="X65" s="224"/>
      <c r="Y65" s="224"/>
      <c r="Z65" s="225"/>
      <c r="AA65" s="228"/>
      <c r="AB65" s="229"/>
      <c r="AC65" s="229"/>
      <c r="AD65" s="229"/>
      <c r="AE65" s="230"/>
      <c r="AF65" s="230"/>
      <c r="AG65" s="230"/>
      <c r="AH65" s="230"/>
      <c r="AI65" s="107"/>
    </row>
    <row r="66" spans="3:44" ht="13.5" customHeight="1">
      <c r="C66" s="259" t="s">
        <v>98</v>
      </c>
      <c r="D66" s="203"/>
      <c r="E66" s="203"/>
      <c r="F66" s="203"/>
      <c r="G66" s="260"/>
      <c r="H66" s="190">
        <v>90</v>
      </c>
      <c r="I66" s="190"/>
      <c r="J66" s="190"/>
      <c r="K66" s="194">
        <v>0</v>
      </c>
      <c r="L66" s="194"/>
      <c r="M66" s="194"/>
      <c r="N66" s="194">
        <v>14</v>
      </c>
      <c r="O66" s="194"/>
      <c r="P66" s="194"/>
      <c r="Q66" s="195"/>
      <c r="R66" s="194">
        <f>N66</f>
        <v>14</v>
      </c>
      <c r="S66" s="194"/>
      <c r="T66" s="220"/>
      <c r="U66" s="194">
        <f>N66</f>
        <v>14</v>
      </c>
      <c r="V66" s="194"/>
      <c r="W66" s="220"/>
      <c r="X66" s="222">
        <f>AVERAGE(N66:W66)</f>
        <v>14</v>
      </c>
      <c r="Y66" s="222"/>
      <c r="Z66" s="223"/>
      <c r="AA66" s="226" t="s">
        <v>99</v>
      </c>
      <c r="AB66" s="227"/>
      <c r="AC66" s="227"/>
      <c r="AD66" s="227"/>
      <c r="AE66" s="211">
        <f>IF(AQ66*60+AR66=0,X68-$X$64,X68-$X$64+(AQ66*60+AR66)*60)</f>
        <v>2</v>
      </c>
      <c r="AF66" s="211"/>
      <c r="AG66" s="211"/>
      <c r="AH66" s="211"/>
      <c r="AI66" s="106" t="s">
        <v>48</v>
      </c>
      <c r="AQ66">
        <f>H68-$H$64</f>
        <v>0</v>
      </c>
      <c r="AR66">
        <f>K68-$K$64</f>
        <v>0</v>
      </c>
    </row>
    <row r="67" spans="3:44" ht="13.5" customHeight="1">
      <c r="C67" s="261"/>
      <c r="D67" s="205"/>
      <c r="E67" s="205"/>
      <c r="F67" s="205"/>
      <c r="G67" s="262"/>
      <c r="H67" s="192"/>
      <c r="I67" s="192"/>
      <c r="J67" s="192"/>
      <c r="K67" s="196"/>
      <c r="L67" s="196"/>
      <c r="M67" s="196"/>
      <c r="N67" s="196"/>
      <c r="O67" s="196"/>
      <c r="P67" s="196"/>
      <c r="Q67" s="197"/>
      <c r="R67" s="196"/>
      <c r="S67" s="196"/>
      <c r="T67" s="221"/>
      <c r="U67" s="196"/>
      <c r="V67" s="196"/>
      <c r="W67" s="221"/>
      <c r="X67" s="224"/>
      <c r="Y67" s="224"/>
      <c r="Z67" s="225"/>
      <c r="AA67" s="228"/>
      <c r="AB67" s="229"/>
      <c r="AC67" s="229"/>
      <c r="AD67" s="229"/>
      <c r="AE67" s="230"/>
      <c r="AF67" s="230"/>
      <c r="AG67" s="230"/>
      <c r="AH67" s="230"/>
      <c r="AI67" s="107"/>
    </row>
    <row r="68" spans="3:44" ht="13.5" customHeight="1">
      <c r="C68" s="259" t="s">
        <v>100</v>
      </c>
      <c r="D68" s="203"/>
      <c r="E68" s="203"/>
      <c r="F68" s="203"/>
      <c r="G68" s="260"/>
      <c r="H68" s="190">
        <v>90</v>
      </c>
      <c r="I68" s="190"/>
      <c r="J68" s="190"/>
      <c r="K68" s="194">
        <v>0</v>
      </c>
      <c r="L68" s="194"/>
      <c r="M68" s="194"/>
      <c r="N68" s="194">
        <v>18</v>
      </c>
      <c r="O68" s="194"/>
      <c r="P68" s="194"/>
      <c r="Q68" s="195"/>
      <c r="R68" s="194">
        <f>N68</f>
        <v>18</v>
      </c>
      <c r="S68" s="194"/>
      <c r="T68" s="220"/>
      <c r="U68" s="194">
        <f>N68</f>
        <v>18</v>
      </c>
      <c r="V68" s="194"/>
      <c r="W68" s="220"/>
      <c r="X68" s="222">
        <f>AVERAGE(N68:W68)</f>
        <v>18</v>
      </c>
      <c r="Y68" s="222"/>
      <c r="Z68" s="223"/>
      <c r="AA68" s="226" t="s">
        <v>101</v>
      </c>
      <c r="AB68" s="227"/>
      <c r="AC68" s="227"/>
      <c r="AD68" s="227"/>
      <c r="AE68" s="211">
        <f>IF(AQ68*60+AR68=0,X70-$X$64,X70-$X$64+(AQ68*60+AR68)*60)</f>
        <v>-1</v>
      </c>
      <c r="AF68" s="211"/>
      <c r="AG68" s="211"/>
      <c r="AH68" s="211"/>
      <c r="AI68" s="106" t="s">
        <v>48</v>
      </c>
      <c r="AQ68">
        <f>H70-$H$64</f>
        <v>0</v>
      </c>
      <c r="AR68">
        <f>K70-$K$64</f>
        <v>0</v>
      </c>
    </row>
    <row r="69" spans="3:44" ht="13.5" customHeight="1">
      <c r="C69" s="261"/>
      <c r="D69" s="205"/>
      <c r="E69" s="205"/>
      <c r="F69" s="205"/>
      <c r="G69" s="262"/>
      <c r="H69" s="192"/>
      <c r="I69" s="192"/>
      <c r="J69" s="192"/>
      <c r="K69" s="196"/>
      <c r="L69" s="196"/>
      <c r="M69" s="196"/>
      <c r="N69" s="196"/>
      <c r="O69" s="196"/>
      <c r="P69" s="196"/>
      <c r="Q69" s="197"/>
      <c r="R69" s="196"/>
      <c r="S69" s="196"/>
      <c r="T69" s="221"/>
      <c r="U69" s="196"/>
      <c r="V69" s="196"/>
      <c r="W69" s="221"/>
      <c r="X69" s="224"/>
      <c r="Y69" s="224"/>
      <c r="Z69" s="225"/>
      <c r="AA69" s="228"/>
      <c r="AB69" s="229"/>
      <c r="AC69" s="229"/>
      <c r="AD69" s="229"/>
      <c r="AE69" s="230"/>
      <c r="AF69" s="230"/>
      <c r="AG69" s="230"/>
      <c r="AH69" s="230"/>
      <c r="AI69" s="107"/>
    </row>
    <row r="70" spans="3:44" ht="13.5" customHeight="1">
      <c r="C70" s="263" t="s">
        <v>102</v>
      </c>
      <c r="D70" s="264"/>
      <c r="E70" s="264"/>
      <c r="F70" s="264"/>
      <c r="G70" s="265"/>
      <c r="H70" s="190">
        <v>90</v>
      </c>
      <c r="I70" s="190"/>
      <c r="J70" s="190"/>
      <c r="K70" s="194">
        <v>0</v>
      </c>
      <c r="L70" s="194"/>
      <c r="M70" s="194"/>
      <c r="N70" s="194">
        <v>15</v>
      </c>
      <c r="O70" s="194"/>
      <c r="P70" s="194"/>
      <c r="Q70" s="195"/>
      <c r="R70" s="194">
        <f>N70</f>
        <v>15</v>
      </c>
      <c r="S70" s="194"/>
      <c r="T70" s="220"/>
      <c r="U70" s="194">
        <f>N70</f>
        <v>15</v>
      </c>
      <c r="V70" s="194"/>
      <c r="W70" s="220"/>
      <c r="X70" s="222">
        <f>AVERAGE(N70:W70)</f>
        <v>15</v>
      </c>
      <c r="Y70" s="222"/>
      <c r="Z70" s="223"/>
      <c r="AA70" s="226" t="s">
        <v>103</v>
      </c>
      <c r="AB70" s="227"/>
      <c r="AC70" s="227"/>
      <c r="AD70" s="227"/>
      <c r="AE70" s="211">
        <f>IF(ABS(MAX(AE64:AH69))&gt;=ABS(MIN(AE64:AH69)),ABS(MAX(AE64:AH69)),ABS(MIN(AE64:AH69)))</f>
        <v>2</v>
      </c>
      <c r="AF70" s="211"/>
      <c r="AG70" s="211"/>
      <c r="AH70" s="211"/>
      <c r="AI70" s="106" t="s">
        <v>48</v>
      </c>
    </row>
    <row r="71" spans="3:44" ht="13.5" customHeight="1">
      <c r="C71" s="266"/>
      <c r="D71" s="267"/>
      <c r="E71" s="267"/>
      <c r="F71" s="267"/>
      <c r="G71" s="268"/>
      <c r="H71" s="192"/>
      <c r="I71" s="192"/>
      <c r="J71" s="192"/>
      <c r="K71" s="196"/>
      <c r="L71" s="196"/>
      <c r="M71" s="196"/>
      <c r="N71" s="196"/>
      <c r="O71" s="196"/>
      <c r="P71" s="196"/>
      <c r="Q71" s="197"/>
      <c r="R71" s="196"/>
      <c r="S71" s="196"/>
      <c r="T71" s="221"/>
      <c r="U71" s="196"/>
      <c r="V71" s="196"/>
      <c r="W71" s="221"/>
      <c r="X71" s="224"/>
      <c r="Y71" s="224"/>
      <c r="Z71" s="225"/>
      <c r="AA71" s="228"/>
      <c r="AB71" s="229"/>
      <c r="AC71" s="229"/>
      <c r="AD71" s="229"/>
      <c r="AE71" s="230"/>
      <c r="AF71" s="230"/>
      <c r="AG71" s="230"/>
      <c r="AH71" s="230"/>
      <c r="AI71" s="107"/>
    </row>
    <row r="72" spans="3:44" ht="13.5" customHeight="1">
      <c r="C72" s="269" t="s">
        <v>104</v>
      </c>
      <c r="D72" s="269"/>
      <c r="E72" s="269"/>
      <c r="F72" s="269"/>
      <c r="G72" s="269"/>
      <c r="H72" s="98" t="s">
        <v>105</v>
      </c>
      <c r="I72" s="98"/>
      <c r="J72" s="98"/>
      <c r="K72" s="98"/>
      <c r="L72" s="98"/>
      <c r="M72" s="98"/>
      <c r="N72" s="98"/>
      <c r="O72" s="98"/>
      <c r="P72" s="98"/>
      <c r="Q72" s="98"/>
      <c r="R72" s="98" t="s">
        <v>106</v>
      </c>
      <c r="S72" s="98"/>
      <c r="T72" s="98"/>
      <c r="U72" s="98" t="s">
        <v>107</v>
      </c>
      <c r="V72" s="98"/>
      <c r="W72" s="98"/>
      <c r="X72" s="98" t="s">
        <v>108</v>
      </c>
      <c r="Y72" s="98"/>
      <c r="Z72" s="98"/>
      <c r="AA72" s="98" t="s">
        <v>109</v>
      </c>
      <c r="AB72" s="98"/>
      <c r="AC72" s="98"/>
      <c r="AD72" s="98"/>
      <c r="AE72" s="98"/>
      <c r="AF72" s="98"/>
      <c r="AG72" s="98"/>
      <c r="AH72" s="98"/>
      <c r="AI72" s="98"/>
    </row>
    <row r="73" spans="3:44" ht="13.5" customHeight="1">
      <c r="C73" s="269"/>
      <c r="D73" s="269"/>
      <c r="E73" s="269"/>
      <c r="F73" s="269"/>
      <c r="G73" s="269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</row>
    <row r="74" spans="3:44" ht="13.5" customHeight="1">
      <c r="C74" s="269"/>
      <c r="D74" s="269"/>
      <c r="E74" s="269"/>
      <c r="F74" s="269"/>
      <c r="G74" s="269"/>
      <c r="H74" s="98" t="s">
        <v>93</v>
      </c>
      <c r="I74" s="98"/>
      <c r="J74" s="98"/>
      <c r="K74" s="98" t="s">
        <v>94</v>
      </c>
      <c r="L74" s="98"/>
      <c r="M74" s="98"/>
      <c r="N74" s="98" t="s">
        <v>95</v>
      </c>
      <c r="O74" s="98"/>
      <c r="P74" s="98"/>
      <c r="Q74" s="98"/>
      <c r="R74" s="98" t="s">
        <v>95</v>
      </c>
      <c r="S74" s="98"/>
      <c r="T74" s="98"/>
      <c r="U74" s="98" t="s">
        <v>95</v>
      </c>
      <c r="V74" s="98"/>
      <c r="W74" s="98"/>
      <c r="X74" s="98" t="s">
        <v>95</v>
      </c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</row>
    <row r="75" spans="3:44" ht="13.5" customHeight="1">
      <c r="C75" s="269"/>
      <c r="D75" s="269"/>
      <c r="E75" s="269"/>
      <c r="F75" s="269"/>
      <c r="G75" s="269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</row>
    <row r="76" spans="3:44" ht="13.5" customHeight="1">
      <c r="C76" s="105" t="s">
        <v>110</v>
      </c>
      <c r="D76" s="105"/>
      <c r="E76" s="105"/>
      <c r="F76" s="105"/>
      <c r="G76" s="105"/>
      <c r="H76" s="207">
        <v>359</v>
      </c>
      <c r="I76" s="207"/>
      <c r="J76" s="207"/>
      <c r="K76" s="208">
        <v>59</v>
      </c>
      <c r="L76" s="208"/>
      <c r="M76" s="208"/>
      <c r="N76" s="208">
        <v>52</v>
      </c>
      <c r="O76" s="208"/>
      <c r="P76" s="208"/>
      <c r="Q76" s="208"/>
      <c r="R76" s="208">
        <f>N76</f>
        <v>52</v>
      </c>
      <c r="S76" s="208"/>
      <c r="T76" s="208"/>
      <c r="U76" s="208">
        <f>N76</f>
        <v>52</v>
      </c>
      <c r="V76" s="208"/>
      <c r="W76" s="208"/>
      <c r="X76" s="271">
        <f>AVERAGE(N76:W76)</f>
        <v>52</v>
      </c>
      <c r="Y76" s="271"/>
      <c r="Z76" s="271"/>
      <c r="AA76" s="272" t="s">
        <v>111</v>
      </c>
      <c r="AB76" s="273"/>
      <c r="AC76" s="273"/>
      <c r="AD76" s="273"/>
      <c r="AE76" s="274">
        <f>IF(AQ76*60+AR76=0,X78-$X$76,X78-$X$76+(AQ76*60+AR76)*60)</f>
        <v>-1</v>
      </c>
      <c r="AF76" s="274"/>
      <c r="AG76" s="274"/>
      <c r="AH76" s="274"/>
      <c r="AI76" s="98" t="s">
        <v>48</v>
      </c>
      <c r="AQ76">
        <f>H78-$H$76</f>
        <v>0</v>
      </c>
      <c r="AR76">
        <f>K78-$K$76</f>
        <v>0</v>
      </c>
    </row>
    <row r="77" spans="3:44" ht="13.5" customHeight="1">
      <c r="C77" s="105"/>
      <c r="D77" s="105"/>
      <c r="E77" s="105"/>
      <c r="F77" s="105"/>
      <c r="G77" s="105"/>
      <c r="H77" s="207"/>
      <c r="I77" s="207"/>
      <c r="J77" s="207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71"/>
      <c r="Y77" s="271"/>
      <c r="Z77" s="271"/>
      <c r="AA77" s="273"/>
      <c r="AB77" s="273"/>
      <c r="AC77" s="273"/>
      <c r="AD77" s="273"/>
      <c r="AE77" s="274"/>
      <c r="AF77" s="274"/>
      <c r="AG77" s="274"/>
      <c r="AH77" s="274"/>
      <c r="AI77" s="98"/>
    </row>
    <row r="78" spans="3:44" ht="13.5" customHeight="1">
      <c r="C78" s="105" t="s">
        <v>112</v>
      </c>
      <c r="D78" s="105"/>
      <c r="E78" s="105"/>
      <c r="F78" s="105"/>
      <c r="G78" s="105"/>
      <c r="H78" s="207">
        <v>359</v>
      </c>
      <c r="I78" s="207"/>
      <c r="J78" s="207"/>
      <c r="K78" s="208">
        <v>59</v>
      </c>
      <c r="L78" s="208"/>
      <c r="M78" s="208"/>
      <c r="N78" s="208">
        <v>51</v>
      </c>
      <c r="O78" s="208"/>
      <c r="P78" s="208"/>
      <c r="Q78" s="208"/>
      <c r="R78" s="208">
        <f>N78</f>
        <v>51</v>
      </c>
      <c r="S78" s="208"/>
      <c r="T78" s="208"/>
      <c r="U78" s="208">
        <f>N78</f>
        <v>51</v>
      </c>
      <c r="V78" s="208"/>
      <c r="W78" s="208"/>
      <c r="X78" s="271">
        <f>AVERAGE(N78:W78)</f>
        <v>51</v>
      </c>
      <c r="Y78" s="271"/>
      <c r="Z78" s="271"/>
      <c r="AA78" s="272" t="s">
        <v>113</v>
      </c>
      <c r="AB78" s="273"/>
      <c r="AC78" s="273"/>
      <c r="AD78" s="273"/>
      <c r="AE78" s="274">
        <f>IF(AQ78*60+AR78=0,X80-$X$76,X80-$X$76+(AQ78*60+AR78)*60)</f>
        <v>-1</v>
      </c>
      <c r="AF78" s="274"/>
      <c r="AG78" s="274"/>
      <c r="AH78" s="274"/>
      <c r="AI78" s="98" t="s">
        <v>48</v>
      </c>
      <c r="AQ78">
        <f>H80-$H$76</f>
        <v>0</v>
      </c>
      <c r="AR78">
        <f>K80-$K$76</f>
        <v>0</v>
      </c>
    </row>
    <row r="79" spans="3:44" ht="13.5" customHeight="1">
      <c r="C79" s="105"/>
      <c r="D79" s="105"/>
      <c r="E79" s="105"/>
      <c r="F79" s="105"/>
      <c r="G79" s="105"/>
      <c r="H79" s="207"/>
      <c r="I79" s="207"/>
      <c r="J79" s="207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71"/>
      <c r="Y79" s="271"/>
      <c r="Z79" s="271"/>
      <c r="AA79" s="273"/>
      <c r="AB79" s="273"/>
      <c r="AC79" s="273"/>
      <c r="AD79" s="273"/>
      <c r="AE79" s="274"/>
      <c r="AF79" s="274"/>
      <c r="AG79" s="274"/>
      <c r="AH79" s="274"/>
      <c r="AI79" s="98"/>
    </row>
    <row r="80" spans="3:44" ht="13.5" customHeight="1">
      <c r="C80" s="105" t="s">
        <v>114</v>
      </c>
      <c r="D80" s="105"/>
      <c r="E80" s="105"/>
      <c r="F80" s="105"/>
      <c r="G80" s="105"/>
      <c r="H80" s="207">
        <v>359</v>
      </c>
      <c r="I80" s="207"/>
      <c r="J80" s="207"/>
      <c r="K80" s="208">
        <v>59</v>
      </c>
      <c r="L80" s="208"/>
      <c r="M80" s="208"/>
      <c r="N80" s="208">
        <v>51</v>
      </c>
      <c r="O80" s="208"/>
      <c r="P80" s="208"/>
      <c r="Q80" s="208"/>
      <c r="R80" s="208">
        <f>N80</f>
        <v>51</v>
      </c>
      <c r="S80" s="208"/>
      <c r="T80" s="208"/>
      <c r="U80" s="208">
        <f>N80</f>
        <v>51</v>
      </c>
      <c r="V80" s="208"/>
      <c r="W80" s="208"/>
      <c r="X80" s="271">
        <f>AVERAGE(N80:W80)</f>
        <v>51</v>
      </c>
      <c r="Y80" s="271"/>
      <c r="Z80" s="271"/>
      <c r="AA80" s="272" t="s">
        <v>115</v>
      </c>
      <c r="AB80" s="273"/>
      <c r="AC80" s="273"/>
      <c r="AD80" s="273"/>
      <c r="AE80" s="274">
        <f>IF(AQ80*60+AR80=0,X82-$X$76,X82-$X$76+(AQ80*60+AR80)*60)</f>
        <v>-1</v>
      </c>
      <c r="AF80" s="274"/>
      <c r="AG80" s="274"/>
      <c r="AH80" s="274"/>
      <c r="AI80" s="98" t="s">
        <v>48</v>
      </c>
      <c r="AQ80">
        <f>H82-$H$76</f>
        <v>0</v>
      </c>
      <c r="AR80">
        <f>K82-$K$76</f>
        <v>0</v>
      </c>
    </row>
    <row r="81" spans="1:44" ht="13.5" customHeight="1">
      <c r="C81" s="105"/>
      <c r="D81" s="105"/>
      <c r="E81" s="105"/>
      <c r="F81" s="105"/>
      <c r="G81" s="105"/>
      <c r="H81" s="207"/>
      <c r="I81" s="207"/>
      <c r="J81" s="207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71"/>
      <c r="Y81" s="271"/>
      <c r="Z81" s="271"/>
      <c r="AA81" s="273"/>
      <c r="AB81" s="273"/>
      <c r="AC81" s="273"/>
      <c r="AD81" s="273"/>
      <c r="AE81" s="274"/>
      <c r="AF81" s="274"/>
      <c r="AG81" s="274"/>
      <c r="AH81" s="274"/>
      <c r="AI81" s="98"/>
    </row>
    <row r="82" spans="1:44" ht="13.5" customHeight="1">
      <c r="C82" s="270" t="s">
        <v>116</v>
      </c>
      <c r="D82" s="270"/>
      <c r="E82" s="270"/>
      <c r="F82" s="270"/>
      <c r="G82" s="270"/>
      <c r="H82" s="207">
        <v>359</v>
      </c>
      <c r="I82" s="207"/>
      <c r="J82" s="207"/>
      <c r="K82" s="208">
        <v>59</v>
      </c>
      <c r="L82" s="208"/>
      <c r="M82" s="208"/>
      <c r="N82" s="208">
        <v>51</v>
      </c>
      <c r="O82" s="208"/>
      <c r="P82" s="208"/>
      <c r="Q82" s="208"/>
      <c r="R82" s="208">
        <f>N82</f>
        <v>51</v>
      </c>
      <c r="S82" s="208"/>
      <c r="T82" s="208"/>
      <c r="U82" s="208">
        <f>N82</f>
        <v>51</v>
      </c>
      <c r="V82" s="208"/>
      <c r="W82" s="208"/>
      <c r="X82" s="271">
        <f>AVERAGE(N82:W82)</f>
        <v>51</v>
      </c>
      <c r="Y82" s="271"/>
      <c r="Z82" s="271"/>
      <c r="AA82" s="272" t="s">
        <v>117</v>
      </c>
      <c r="AB82" s="273"/>
      <c r="AC82" s="273"/>
      <c r="AD82" s="273"/>
      <c r="AE82" s="274">
        <f>IF(ABS(MAX(AE76:AH81))&gt;=ABS(MIN(AE76:AH81)),ABS(MAX(AE76:AH81)),ABS(MIN(AE76:AH81)))</f>
        <v>1</v>
      </c>
      <c r="AF82" s="274"/>
      <c r="AG82" s="274"/>
      <c r="AH82" s="274"/>
      <c r="AI82" s="98" t="s">
        <v>48</v>
      </c>
    </row>
    <row r="83" spans="1:44" ht="13.5" customHeight="1">
      <c r="C83" s="270"/>
      <c r="D83" s="270"/>
      <c r="E83" s="270"/>
      <c r="F83" s="270"/>
      <c r="G83" s="270"/>
      <c r="H83" s="207"/>
      <c r="I83" s="207"/>
      <c r="J83" s="207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71"/>
      <c r="Y83" s="271"/>
      <c r="Z83" s="271"/>
      <c r="AA83" s="273"/>
      <c r="AB83" s="273"/>
      <c r="AC83" s="273"/>
      <c r="AD83" s="273"/>
      <c r="AE83" s="274"/>
      <c r="AF83" s="274"/>
      <c r="AG83" s="274"/>
      <c r="AH83" s="274"/>
      <c r="AI83" s="98"/>
    </row>
    <row r="84" spans="1:44" ht="13.5" customHeight="1">
      <c r="C84" s="307" t="s">
        <v>118</v>
      </c>
      <c r="D84" s="308"/>
      <c r="E84" s="308"/>
      <c r="F84" s="308"/>
      <c r="G84" s="308"/>
      <c r="H84" s="308"/>
      <c r="I84" s="308"/>
      <c r="J84" s="309">
        <f>N58</f>
        <v>2.7777777777799901E-3</v>
      </c>
      <c r="K84" s="309"/>
      <c r="L84" s="309"/>
      <c r="M84" s="309"/>
      <c r="N84" s="309"/>
      <c r="O84" s="309"/>
      <c r="P84" s="309"/>
      <c r="Q84" s="309"/>
      <c r="R84" s="309"/>
      <c r="S84" s="311" t="s">
        <v>119</v>
      </c>
      <c r="T84" s="312"/>
      <c r="U84" s="312"/>
      <c r="V84" s="312"/>
      <c r="W84" s="312"/>
      <c r="X84" s="312"/>
      <c r="Y84" s="312"/>
      <c r="Z84" s="312"/>
      <c r="AA84" s="312"/>
      <c r="AB84" s="312"/>
      <c r="AC84" s="312"/>
      <c r="AD84" s="312"/>
      <c r="AE84" s="312"/>
      <c r="AF84" s="312"/>
      <c r="AG84" s="312"/>
      <c r="AH84" s="312"/>
      <c r="AI84" s="313"/>
    </row>
    <row r="85" spans="1:44" ht="13.5" customHeight="1">
      <c r="C85" s="282"/>
      <c r="D85" s="283"/>
      <c r="E85" s="283"/>
      <c r="F85" s="283"/>
      <c r="G85" s="283"/>
      <c r="H85" s="283"/>
      <c r="I85" s="283"/>
      <c r="J85" s="310"/>
      <c r="K85" s="310"/>
      <c r="L85" s="310"/>
      <c r="M85" s="310"/>
      <c r="N85" s="310"/>
      <c r="O85" s="310"/>
      <c r="P85" s="310"/>
      <c r="Q85" s="310"/>
      <c r="R85" s="310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6"/>
    </row>
    <row r="86" spans="1:44" ht="13.5" customHeight="1">
      <c r="C86" s="282" t="s">
        <v>120</v>
      </c>
      <c r="D86" s="283"/>
      <c r="E86" s="283"/>
      <c r="F86" s="283"/>
      <c r="G86" s="283"/>
      <c r="H86" s="283"/>
      <c r="I86" s="283"/>
      <c r="J86" s="287">
        <f>AB58</f>
        <v>0.25</v>
      </c>
      <c r="K86" s="287"/>
      <c r="L86" s="287"/>
      <c r="M86" s="287"/>
      <c r="N86" s="287"/>
      <c r="O86" s="287"/>
      <c r="P86" s="287"/>
      <c r="Q86" s="287"/>
      <c r="R86" s="287"/>
      <c r="S86" s="284" t="s">
        <v>121</v>
      </c>
      <c r="T86" s="285"/>
      <c r="U86" s="285"/>
      <c r="V86" s="285"/>
      <c r="W86" s="285"/>
      <c r="X86" s="285"/>
      <c r="Y86" s="285"/>
      <c r="Z86" s="285"/>
      <c r="AA86" s="285"/>
      <c r="AB86" s="285"/>
      <c r="AC86" s="285"/>
      <c r="AD86" s="285"/>
      <c r="AE86" s="285"/>
      <c r="AF86" s="285"/>
      <c r="AG86" s="285"/>
      <c r="AH86" s="285"/>
      <c r="AI86" s="286"/>
    </row>
    <row r="87" spans="1:44" ht="13.5" customHeight="1">
      <c r="C87" s="282"/>
      <c r="D87" s="283"/>
      <c r="E87" s="283"/>
      <c r="F87" s="283"/>
      <c r="G87" s="283"/>
      <c r="H87" s="283"/>
      <c r="I87" s="283"/>
      <c r="J87" s="287"/>
      <c r="K87" s="287"/>
      <c r="L87" s="287"/>
      <c r="M87" s="287"/>
      <c r="N87" s="287"/>
      <c r="O87" s="287"/>
      <c r="P87" s="287"/>
      <c r="Q87" s="287"/>
      <c r="R87" s="287"/>
      <c r="S87" s="285"/>
      <c r="T87" s="285"/>
      <c r="U87" s="285"/>
      <c r="V87" s="285"/>
      <c r="W87" s="285"/>
      <c r="X87" s="285"/>
      <c r="Y87" s="285"/>
      <c r="Z87" s="285"/>
      <c r="AA87" s="285"/>
      <c r="AB87" s="285"/>
      <c r="AC87" s="285"/>
      <c r="AD87" s="285"/>
      <c r="AE87" s="285"/>
      <c r="AF87" s="285"/>
      <c r="AG87" s="285"/>
      <c r="AH87" s="285"/>
      <c r="AI87" s="286"/>
    </row>
    <row r="88" spans="1:44" ht="13.5" customHeight="1">
      <c r="C88" s="179" t="s">
        <v>122</v>
      </c>
      <c r="D88" s="303"/>
      <c r="E88" s="303"/>
      <c r="F88" s="303"/>
      <c r="G88" s="303"/>
      <c r="H88" s="303"/>
      <c r="I88" s="303"/>
      <c r="J88" s="303"/>
      <c r="K88" s="303"/>
      <c r="L88" s="303"/>
      <c r="M88" s="287">
        <f>MAX(AE70,AE82)</f>
        <v>2</v>
      </c>
      <c r="N88" s="287"/>
      <c r="O88" s="287"/>
      <c r="P88" s="287"/>
      <c r="Q88" s="287"/>
      <c r="R88" s="287"/>
      <c r="S88" s="284" t="s">
        <v>123</v>
      </c>
      <c r="T88" s="285"/>
      <c r="U88" s="285"/>
      <c r="V88" s="285"/>
      <c r="W88" s="285"/>
      <c r="X88" s="285"/>
      <c r="Y88" s="285"/>
      <c r="Z88" s="285"/>
      <c r="AA88" s="285"/>
      <c r="AB88" s="285"/>
      <c r="AC88" s="285"/>
      <c r="AD88" s="285"/>
      <c r="AE88" s="285"/>
      <c r="AF88" s="285"/>
      <c r="AG88" s="285"/>
      <c r="AH88" s="285"/>
      <c r="AI88" s="286"/>
    </row>
    <row r="89" spans="1:44" ht="13.5" customHeight="1">
      <c r="C89" s="181"/>
      <c r="D89" s="182"/>
      <c r="E89" s="182"/>
      <c r="F89" s="182"/>
      <c r="G89" s="182"/>
      <c r="H89" s="182"/>
      <c r="I89" s="182"/>
      <c r="J89" s="182"/>
      <c r="K89" s="182"/>
      <c r="L89" s="182"/>
      <c r="M89" s="304"/>
      <c r="N89" s="304"/>
      <c r="O89" s="304"/>
      <c r="P89" s="304"/>
      <c r="Q89" s="304"/>
      <c r="R89" s="304"/>
      <c r="S89" s="305"/>
      <c r="T89" s="305"/>
      <c r="U89" s="305"/>
      <c r="V89" s="305"/>
      <c r="W89" s="305"/>
      <c r="X89" s="305"/>
      <c r="Y89" s="305"/>
      <c r="Z89" s="305"/>
      <c r="AA89" s="305"/>
      <c r="AB89" s="305"/>
      <c r="AC89" s="305"/>
      <c r="AD89" s="305"/>
      <c r="AE89" s="305"/>
      <c r="AF89" s="305"/>
      <c r="AG89" s="305"/>
      <c r="AH89" s="305"/>
      <c r="AI89" s="306"/>
    </row>
    <row r="90" spans="1:44" ht="13.5" customHeight="1">
      <c r="C90" s="34"/>
      <c r="D90" s="34"/>
      <c r="E90" s="34"/>
      <c r="F90" s="34"/>
      <c r="G90" s="34"/>
      <c r="H90" s="34"/>
      <c r="I90" s="35"/>
      <c r="J90" s="35"/>
      <c r="K90" s="35"/>
      <c r="L90" s="36"/>
      <c r="M90" s="36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N90" s="17"/>
      <c r="AO90" s="29"/>
      <c r="AP90" s="30"/>
      <c r="AQ90" s="17"/>
      <c r="AR90" s="31"/>
    </row>
    <row r="91" spans="1:44" ht="13.5" customHeight="1">
      <c r="A91" s="150" t="s">
        <v>124</v>
      </c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  <c r="O91" s="150"/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49" t="s">
        <v>3</v>
      </c>
      <c r="AF91" s="149"/>
      <c r="AG91" s="149"/>
      <c r="AH91" s="149"/>
      <c r="AM91" s="39"/>
    </row>
    <row r="92" spans="1:44" ht="13.5" customHeight="1">
      <c r="A92" s="150"/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49"/>
      <c r="AF92" s="149"/>
      <c r="AG92" s="149"/>
      <c r="AH92" s="149"/>
      <c r="AM92" s="39"/>
    </row>
    <row r="93" spans="1:44" ht="13.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H93" s="39"/>
      <c r="AI93" s="39"/>
      <c r="AJ93" s="39"/>
      <c r="AK93" s="39"/>
      <c r="AL93" s="39"/>
      <c r="AM93" s="39"/>
    </row>
    <row r="94" spans="1:44" ht="13.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H94" s="39"/>
      <c r="AI94" s="39"/>
      <c r="AJ94" s="39"/>
      <c r="AK94" s="39"/>
      <c r="AL94" s="39"/>
      <c r="AM94" s="39"/>
    </row>
    <row r="95" spans="1:44" ht="13.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H95" s="39"/>
      <c r="AI95" s="39"/>
      <c r="AJ95" s="39"/>
      <c r="AK95" s="39"/>
      <c r="AL95" s="39"/>
      <c r="AM95" s="39"/>
    </row>
    <row r="96" spans="1:44" ht="13.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H96" s="39"/>
      <c r="AI96" s="39"/>
      <c r="AJ96" s="39"/>
      <c r="AK96" s="39"/>
      <c r="AL96" s="39"/>
      <c r="AM96" s="39"/>
    </row>
    <row r="97" spans="1:45" ht="13.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H97" s="39"/>
      <c r="AI97" s="39"/>
      <c r="AJ97" s="39"/>
      <c r="AK97" s="39"/>
      <c r="AL97" s="39"/>
      <c r="AM97" s="39"/>
    </row>
    <row r="98" spans="1:45" ht="13.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H98" s="39"/>
      <c r="AI98" s="39"/>
      <c r="AJ98" s="39"/>
      <c r="AK98" s="39"/>
      <c r="AL98" s="39"/>
      <c r="AM98" s="39"/>
    </row>
    <row r="99" spans="1:45" ht="13.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H99" s="39"/>
      <c r="AI99" s="39"/>
      <c r="AJ99" s="39"/>
      <c r="AK99" s="39"/>
      <c r="AL99" s="39"/>
      <c r="AM99" s="39"/>
    </row>
    <row r="100" spans="1:45" ht="13.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H100" s="39"/>
      <c r="AI100" s="39"/>
      <c r="AJ100" s="39"/>
      <c r="AK100" s="39"/>
      <c r="AL100" s="39"/>
      <c r="AM100" s="39"/>
    </row>
    <row r="101" spans="1:45" ht="13.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H101" s="39"/>
      <c r="AI101" s="39"/>
      <c r="AJ101" s="39"/>
      <c r="AK101" s="39"/>
      <c r="AL101" s="39"/>
      <c r="AM101" s="39"/>
    </row>
    <row r="102" spans="1:45" ht="13.5" customHeight="1">
      <c r="A102" s="150" t="s">
        <v>125</v>
      </c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/>
      <c r="AH102" s="150"/>
      <c r="AI102" s="150"/>
      <c r="AJ102" s="150"/>
      <c r="AK102" s="150"/>
      <c r="AL102" s="150"/>
      <c r="AM102" s="150"/>
    </row>
    <row r="103" spans="1:45" ht="13.5" customHeight="1">
      <c r="A103" s="150"/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/>
      <c r="AH103" s="150"/>
      <c r="AI103" s="150"/>
      <c r="AJ103" s="150"/>
      <c r="AK103" s="150"/>
      <c r="AL103" s="150"/>
      <c r="AM103" s="150"/>
    </row>
    <row r="104" spans="1:45" ht="13.5" customHeight="1">
      <c r="C104" s="249" t="s">
        <v>126</v>
      </c>
      <c r="D104" s="231"/>
      <c r="E104" s="231"/>
      <c r="F104" s="231"/>
      <c r="G104" s="231"/>
      <c r="H104" s="231"/>
      <c r="I104" s="231"/>
      <c r="J104" s="231"/>
      <c r="K104" s="103"/>
      <c r="L104" s="231" t="s">
        <v>127</v>
      </c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103"/>
      <c r="X104" s="231"/>
      <c r="Y104" s="231"/>
      <c r="Z104" s="233">
        <f>IF(MOD(AVERAGE(L108,R108,L131,R131)*10,1)=0.5,EVEN(TRUNC(AVERAGE(L108,R108,L131,R131),1)*10)/10,ROUND(AVERAGE(L108,R108,L131,R131),1))</f>
        <v>-1</v>
      </c>
      <c r="AA104" s="233"/>
      <c r="AB104" s="103" t="s">
        <v>48</v>
      </c>
      <c r="AC104" s="241" t="s">
        <v>128</v>
      </c>
      <c r="AD104" s="241"/>
      <c r="AE104" s="241"/>
      <c r="AF104" s="241"/>
      <c r="AG104" s="241"/>
      <c r="AH104" s="241"/>
      <c r="AI104" s="241"/>
      <c r="AJ104" s="241"/>
      <c r="AK104" s="241"/>
    </row>
    <row r="105" spans="1:45" ht="13.5" customHeight="1">
      <c r="C105" s="250"/>
      <c r="D105" s="232"/>
      <c r="E105" s="232"/>
      <c r="F105" s="232"/>
      <c r="G105" s="232"/>
      <c r="H105" s="232"/>
      <c r="I105" s="232"/>
      <c r="J105" s="232"/>
      <c r="K105" s="104"/>
      <c r="L105" s="232"/>
      <c r="M105" s="232"/>
      <c r="N105" s="232"/>
      <c r="O105" s="232"/>
      <c r="P105" s="232"/>
      <c r="Q105" s="232"/>
      <c r="R105" s="232"/>
      <c r="S105" s="232"/>
      <c r="T105" s="232"/>
      <c r="U105" s="232"/>
      <c r="V105" s="232"/>
      <c r="W105" s="104"/>
      <c r="X105" s="232"/>
      <c r="Y105" s="232"/>
      <c r="Z105" s="234"/>
      <c r="AA105" s="234"/>
      <c r="AB105" s="104"/>
      <c r="AC105" s="241"/>
      <c r="AD105" s="241"/>
      <c r="AE105" s="241"/>
      <c r="AF105" s="241"/>
      <c r="AG105" s="241"/>
      <c r="AH105" s="241"/>
      <c r="AI105" s="241"/>
      <c r="AJ105" s="241"/>
      <c r="AK105" s="241"/>
    </row>
    <row r="106" spans="1:45" ht="13.5" customHeight="1">
      <c r="C106" s="249" t="s">
        <v>129</v>
      </c>
      <c r="D106" s="231"/>
      <c r="E106" s="231"/>
      <c r="F106" s="231" t="s">
        <v>130</v>
      </c>
      <c r="G106" s="231"/>
      <c r="H106" s="231"/>
      <c r="I106" s="231" t="s">
        <v>131</v>
      </c>
      <c r="J106" s="231"/>
      <c r="K106" s="251"/>
      <c r="L106" s="253" t="s">
        <v>132</v>
      </c>
      <c r="M106" s="231"/>
      <c r="N106" s="231"/>
      <c r="O106" s="231"/>
      <c r="P106" s="231"/>
      <c r="Q106" s="103"/>
      <c r="R106" s="253" t="s">
        <v>133</v>
      </c>
      <c r="S106" s="231"/>
      <c r="T106" s="231"/>
      <c r="U106" s="231"/>
      <c r="V106" s="231"/>
      <c r="W106" s="103"/>
      <c r="X106" s="231" t="s">
        <v>134</v>
      </c>
      <c r="Y106" s="231"/>
      <c r="Z106" s="231"/>
      <c r="AA106" s="231"/>
      <c r="AB106" s="103"/>
      <c r="AC106" s="241"/>
      <c r="AD106" s="241"/>
      <c r="AE106" s="241"/>
      <c r="AF106" s="241"/>
      <c r="AG106" s="241"/>
      <c r="AH106" s="241"/>
      <c r="AI106" s="241"/>
      <c r="AJ106" s="241"/>
      <c r="AK106" s="241"/>
      <c r="AQ106" s="40" t="s">
        <v>66</v>
      </c>
      <c r="AR106" s="41"/>
      <c r="AS106" s="41"/>
    </row>
    <row r="107" spans="1:45" ht="13.5" customHeight="1">
      <c r="C107" s="250"/>
      <c r="D107" s="232"/>
      <c r="E107" s="232"/>
      <c r="F107" s="232"/>
      <c r="G107" s="232"/>
      <c r="H107" s="232"/>
      <c r="I107" s="232"/>
      <c r="J107" s="232"/>
      <c r="K107" s="252"/>
      <c r="L107" s="232"/>
      <c r="M107" s="232"/>
      <c r="N107" s="232"/>
      <c r="O107" s="232"/>
      <c r="P107" s="232"/>
      <c r="Q107" s="104"/>
      <c r="R107" s="232"/>
      <c r="S107" s="232"/>
      <c r="T107" s="232"/>
      <c r="U107" s="232"/>
      <c r="V107" s="232"/>
      <c r="W107" s="104"/>
      <c r="X107" s="232"/>
      <c r="Y107" s="232"/>
      <c r="Z107" s="232"/>
      <c r="AA107" s="232"/>
      <c r="AB107" s="104"/>
      <c r="AC107" s="241"/>
      <c r="AD107" s="241"/>
      <c r="AE107" s="241"/>
      <c r="AF107" s="241"/>
      <c r="AG107" s="241"/>
      <c r="AH107" s="241"/>
      <c r="AI107" s="241"/>
      <c r="AJ107" s="241"/>
      <c r="AK107" s="241"/>
      <c r="AQ107" s="40"/>
      <c r="AR107" s="41"/>
      <c r="AS107" s="41"/>
    </row>
    <row r="108" spans="1:45" ht="13.5" customHeight="1">
      <c r="C108" s="71">
        <v>0</v>
      </c>
      <c r="D108" s="71"/>
      <c r="E108" s="71"/>
      <c r="F108" s="72">
        <v>0</v>
      </c>
      <c r="G108" s="72"/>
      <c r="H108" s="72"/>
      <c r="I108" s="73">
        <v>0</v>
      </c>
      <c r="J108" s="73"/>
      <c r="K108" s="73"/>
      <c r="L108" s="74">
        <f>AR108</f>
        <v>0</v>
      </c>
      <c r="M108" s="74"/>
      <c r="N108" s="74"/>
      <c r="O108" s="74"/>
      <c r="P108" s="74"/>
      <c r="Q108" s="74"/>
      <c r="R108" s="74">
        <f>AS108</f>
        <v>0</v>
      </c>
      <c r="S108" s="74"/>
      <c r="T108" s="74"/>
      <c r="U108" s="74"/>
      <c r="V108" s="74"/>
      <c r="W108" s="74"/>
      <c r="X108" s="75">
        <f>IF(MOD((L108+R108)/2*10,1)=0.5,EVEN(TRUNC((L108+R108)/2,1)*10)/10,ROUND((L108+R108)/2,1))</f>
        <v>0</v>
      </c>
      <c r="Y108" s="75"/>
      <c r="Z108" s="75"/>
      <c r="AA108" s="75"/>
      <c r="AB108" s="75"/>
      <c r="AC108" s="76">
        <f>I108-$Z$104-X108</f>
        <v>1</v>
      </c>
      <c r="AD108" s="76"/>
      <c r="AE108" s="76"/>
      <c r="AF108" s="76"/>
      <c r="AG108" s="76"/>
      <c r="AH108" s="76"/>
      <c r="AI108" s="76"/>
      <c r="AJ108" s="76"/>
      <c r="AK108" s="76"/>
      <c r="AQ108" s="42">
        <v>-0.2</v>
      </c>
      <c r="AR108" s="43">
        <v>0</v>
      </c>
      <c r="AS108" s="43">
        <v>0</v>
      </c>
    </row>
    <row r="109" spans="1:45" ht="13.5" customHeight="1">
      <c r="C109" s="71">
        <v>15</v>
      </c>
      <c r="D109" s="71"/>
      <c r="E109" s="71"/>
      <c r="F109" s="72">
        <v>39</v>
      </c>
      <c r="G109" s="72"/>
      <c r="H109" s="72"/>
      <c r="I109" s="73">
        <v>7.8</v>
      </c>
      <c r="J109" s="73"/>
      <c r="K109" s="73"/>
      <c r="L109" s="74">
        <f t="shared" ref="L109:L131" si="0">AR109</f>
        <v>10</v>
      </c>
      <c r="M109" s="74"/>
      <c r="N109" s="74"/>
      <c r="O109" s="74"/>
      <c r="P109" s="74"/>
      <c r="Q109" s="74"/>
      <c r="R109" s="74">
        <f t="shared" ref="R109:R131" si="1">AS109</f>
        <v>5</v>
      </c>
      <c r="S109" s="74"/>
      <c r="T109" s="74"/>
      <c r="U109" s="74"/>
      <c r="V109" s="74"/>
      <c r="W109" s="74"/>
      <c r="X109" s="75">
        <f t="shared" ref="X109:X130" si="2">IF(MOD((L109+R109)/2*10,1)=0.5,EVEN(TRUNC((L109+R109)/2,1)*10)/10,ROUND((L109+R109)/2,1))</f>
        <v>7.5</v>
      </c>
      <c r="Y109" s="75"/>
      <c r="Z109" s="75"/>
      <c r="AA109" s="75"/>
      <c r="AB109" s="75"/>
      <c r="AC109" s="76">
        <f t="shared" ref="AC109:AC130" si="3">I109-$Z$104-X109</f>
        <v>1.3</v>
      </c>
      <c r="AD109" s="76"/>
      <c r="AE109" s="76"/>
      <c r="AF109" s="76"/>
      <c r="AG109" s="76"/>
      <c r="AH109" s="76"/>
      <c r="AI109" s="76"/>
      <c r="AJ109" s="76"/>
      <c r="AK109" s="76"/>
      <c r="AQ109" s="42">
        <v>-0.3</v>
      </c>
      <c r="AR109" s="43">
        <v>10</v>
      </c>
      <c r="AS109" s="43">
        <v>5</v>
      </c>
    </row>
    <row r="110" spans="1:45" ht="13.5" customHeight="1">
      <c r="C110" s="71">
        <v>31</v>
      </c>
      <c r="D110" s="71"/>
      <c r="E110" s="71"/>
      <c r="F110" s="72">
        <v>18</v>
      </c>
      <c r="G110" s="72"/>
      <c r="H110" s="72"/>
      <c r="I110" s="73">
        <v>15.7</v>
      </c>
      <c r="J110" s="73"/>
      <c r="K110" s="73"/>
      <c r="L110" s="74">
        <f t="shared" si="0"/>
        <v>16</v>
      </c>
      <c r="M110" s="74"/>
      <c r="N110" s="74"/>
      <c r="O110" s="74"/>
      <c r="P110" s="74"/>
      <c r="Q110" s="74"/>
      <c r="R110" s="74">
        <f t="shared" si="1"/>
        <v>14</v>
      </c>
      <c r="S110" s="74"/>
      <c r="T110" s="74"/>
      <c r="U110" s="74"/>
      <c r="V110" s="74"/>
      <c r="W110" s="74"/>
      <c r="X110" s="75">
        <f t="shared" si="2"/>
        <v>15</v>
      </c>
      <c r="Y110" s="75"/>
      <c r="Z110" s="75"/>
      <c r="AA110" s="75"/>
      <c r="AB110" s="75"/>
      <c r="AC110" s="76">
        <f t="shared" si="3"/>
        <v>1.7</v>
      </c>
      <c r="AD110" s="76"/>
      <c r="AE110" s="76"/>
      <c r="AF110" s="76"/>
      <c r="AG110" s="76"/>
      <c r="AH110" s="76"/>
      <c r="AI110" s="76"/>
      <c r="AJ110" s="76"/>
      <c r="AK110" s="76"/>
      <c r="AQ110" s="42">
        <v>7.95</v>
      </c>
      <c r="AR110" s="43">
        <v>16</v>
      </c>
      <c r="AS110" s="43">
        <v>14</v>
      </c>
    </row>
    <row r="111" spans="1:45" ht="13.5" customHeight="1">
      <c r="C111" s="71">
        <v>46</v>
      </c>
      <c r="D111" s="71"/>
      <c r="E111" s="71"/>
      <c r="F111" s="72">
        <v>57</v>
      </c>
      <c r="G111" s="72"/>
      <c r="H111" s="72"/>
      <c r="I111" s="73">
        <v>23.5</v>
      </c>
      <c r="J111" s="73"/>
      <c r="K111" s="73"/>
      <c r="L111" s="74">
        <f t="shared" si="0"/>
        <v>23</v>
      </c>
      <c r="M111" s="74"/>
      <c r="N111" s="74"/>
      <c r="O111" s="74"/>
      <c r="P111" s="74"/>
      <c r="Q111" s="74"/>
      <c r="R111" s="74">
        <f t="shared" si="1"/>
        <v>22</v>
      </c>
      <c r="S111" s="74"/>
      <c r="T111" s="74"/>
      <c r="U111" s="74"/>
      <c r="V111" s="74"/>
      <c r="W111" s="74"/>
      <c r="X111" s="75">
        <f t="shared" si="2"/>
        <v>22.5</v>
      </c>
      <c r="Y111" s="75"/>
      <c r="Z111" s="75"/>
      <c r="AA111" s="75"/>
      <c r="AB111" s="75"/>
      <c r="AC111" s="76">
        <f t="shared" si="3"/>
        <v>2</v>
      </c>
      <c r="AD111" s="76"/>
      <c r="AE111" s="76"/>
      <c r="AF111" s="76"/>
      <c r="AG111" s="76"/>
      <c r="AH111" s="76"/>
      <c r="AI111" s="76"/>
      <c r="AJ111" s="76"/>
      <c r="AK111" s="76"/>
      <c r="AQ111" s="42">
        <v>15.7</v>
      </c>
      <c r="AR111" s="43">
        <v>23</v>
      </c>
      <c r="AS111" s="43">
        <v>22</v>
      </c>
    </row>
    <row r="112" spans="1:45" ht="13.5" customHeight="1">
      <c r="C112" s="71">
        <v>62</v>
      </c>
      <c r="D112" s="71"/>
      <c r="E112" s="71"/>
      <c r="F112" s="72">
        <v>36</v>
      </c>
      <c r="G112" s="72"/>
      <c r="H112" s="72"/>
      <c r="I112" s="73">
        <v>31.3</v>
      </c>
      <c r="J112" s="73"/>
      <c r="K112" s="73"/>
      <c r="L112" s="74">
        <f t="shared" si="0"/>
        <v>34</v>
      </c>
      <c r="M112" s="74"/>
      <c r="N112" s="74"/>
      <c r="O112" s="74"/>
      <c r="P112" s="74"/>
      <c r="Q112" s="74"/>
      <c r="R112" s="74">
        <f t="shared" si="1"/>
        <v>31</v>
      </c>
      <c r="S112" s="74"/>
      <c r="T112" s="74"/>
      <c r="U112" s="74"/>
      <c r="V112" s="74"/>
      <c r="W112" s="74"/>
      <c r="X112" s="75">
        <f t="shared" si="2"/>
        <v>32.5</v>
      </c>
      <c r="Y112" s="75"/>
      <c r="Z112" s="75"/>
      <c r="AA112" s="75"/>
      <c r="AB112" s="75"/>
      <c r="AC112" s="76">
        <f t="shared" si="3"/>
        <v>-0.20000000000000301</v>
      </c>
      <c r="AD112" s="76"/>
      <c r="AE112" s="76"/>
      <c r="AF112" s="76"/>
      <c r="AG112" s="76"/>
      <c r="AH112" s="76"/>
      <c r="AI112" s="76"/>
      <c r="AJ112" s="76"/>
      <c r="AK112" s="76"/>
      <c r="AQ112" s="42">
        <v>25</v>
      </c>
      <c r="AR112" s="43">
        <v>34</v>
      </c>
      <c r="AS112" s="43">
        <v>31</v>
      </c>
    </row>
    <row r="113" spans="3:45" ht="13.5" customHeight="1">
      <c r="C113" s="71">
        <v>78</v>
      </c>
      <c r="D113" s="71"/>
      <c r="E113" s="71"/>
      <c r="F113" s="72">
        <v>15</v>
      </c>
      <c r="G113" s="72"/>
      <c r="H113" s="72"/>
      <c r="I113" s="73">
        <v>39.1</v>
      </c>
      <c r="J113" s="73"/>
      <c r="K113" s="73"/>
      <c r="L113" s="74">
        <f t="shared" si="0"/>
        <v>40</v>
      </c>
      <c r="M113" s="74"/>
      <c r="N113" s="74"/>
      <c r="O113" s="74"/>
      <c r="P113" s="74"/>
      <c r="Q113" s="74"/>
      <c r="R113" s="74">
        <f t="shared" si="1"/>
        <v>38</v>
      </c>
      <c r="S113" s="74"/>
      <c r="T113" s="74"/>
      <c r="U113" s="74"/>
      <c r="V113" s="74"/>
      <c r="W113" s="74"/>
      <c r="X113" s="75">
        <f t="shared" si="2"/>
        <v>39</v>
      </c>
      <c r="Y113" s="75"/>
      <c r="Z113" s="75"/>
      <c r="AA113" s="75"/>
      <c r="AB113" s="75"/>
      <c r="AC113" s="76">
        <f t="shared" si="3"/>
        <v>1.1000000000000001</v>
      </c>
      <c r="AD113" s="76"/>
      <c r="AE113" s="76"/>
      <c r="AF113" s="76"/>
      <c r="AG113" s="76"/>
      <c r="AH113" s="76"/>
      <c r="AI113" s="76"/>
      <c r="AJ113" s="76"/>
      <c r="AK113" s="76"/>
      <c r="AQ113" s="42">
        <v>31.65</v>
      </c>
      <c r="AR113" s="43">
        <v>40</v>
      </c>
      <c r="AS113" s="43">
        <v>38</v>
      </c>
    </row>
    <row r="114" spans="3:45" ht="13.5" customHeight="1">
      <c r="C114" s="71">
        <v>93</v>
      </c>
      <c r="D114" s="71"/>
      <c r="E114" s="71"/>
      <c r="F114" s="72">
        <v>54</v>
      </c>
      <c r="G114" s="72"/>
      <c r="H114" s="72"/>
      <c r="I114" s="73">
        <v>47</v>
      </c>
      <c r="J114" s="73"/>
      <c r="K114" s="73"/>
      <c r="L114" s="74">
        <f t="shared" si="0"/>
        <v>46</v>
      </c>
      <c r="M114" s="74"/>
      <c r="N114" s="74"/>
      <c r="O114" s="74"/>
      <c r="P114" s="74"/>
      <c r="Q114" s="74"/>
      <c r="R114" s="74">
        <f t="shared" si="1"/>
        <v>48</v>
      </c>
      <c r="S114" s="74"/>
      <c r="T114" s="74"/>
      <c r="U114" s="74"/>
      <c r="V114" s="74"/>
      <c r="W114" s="74"/>
      <c r="X114" s="75">
        <f t="shared" si="2"/>
        <v>47</v>
      </c>
      <c r="Y114" s="75"/>
      <c r="Z114" s="75"/>
      <c r="AA114" s="75"/>
      <c r="AB114" s="75"/>
      <c r="AC114" s="76">
        <f t="shared" si="3"/>
        <v>1</v>
      </c>
      <c r="AD114" s="76"/>
      <c r="AE114" s="76"/>
      <c r="AF114" s="76"/>
      <c r="AG114" s="76"/>
      <c r="AH114" s="76"/>
      <c r="AI114" s="76"/>
      <c r="AJ114" s="76"/>
      <c r="AK114" s="76"/>
      <c r="AQ114" s="42">
        <v>41.15</v>
      </c>
      <c r="AR114" s="43">
        <v>46</v>
      </c>
      <c r="AS114" s="43">
        <v>48</v>
      </c>
    </row>
    <row r="115" spans="3:45" ht="13.5" customHeight="1">
      <c r="C115" s="71">
        <v>109</v>
      </c>
      <c r="D115" s="71"/>
      <c r="E115" s="71"/>
      <c r="F115" s="72">
        <v>33</v>
      </c>
      <c r="G115" s="72"/>
      <c r="H115" s="72"/>
      <c r="I115" s="73">
        <v>54.8</v>
      </c>
      <c r="J115" s="73"/>
      <c r="K115" s="73"/>
      <c r="L115" s="74">
        <f t="shared" si="0"/>
        <v>56</v>
      </c>
      <c r="M115" s="74"/>
      <c r="N115" s="74"/>
      <c r="O115" s="74"/>
      <c r="P115" s="74"/>
      <c r="Q115" s="74"/>
      <c r="R115" s="74">
        <f t="shared" si="1"/>
        <v>53</v>
      </c>
      <c r="S115" s="74"/>
      <c r="T115" s="74"/>
      <c r="U115" s="74"/>
      <c r="V115" s="74"/>
      <c r="W115" s="74"/>
      <c r="X115" s="75">
        <f t="shared" si="2"/>
        <v>54.5</v>
      </c>
      <c r="Y115" s="75"/>
      <c r="Z115" s="75"/>
      <c r="AA115" s="75"/>
      <c r="AB115" s="75"/>
      <c r="AC115" s="76">
        <f t="shared" si="3"/>
        <v>1.3</v>
      </c>
      <c r="AD115" s="76"/>
      <c r="AE115" s="76"/>
      <c r="AF115" s="76"/>
      <c r="AG115" s="76"/>
      <c r="AH115" s="76"/>
      <c r="AI115" s="76"/>
      <c r="AJ115" s="76"/>
      <c r="AK115" s="76"/>
      <c r="AQ115" s="42">
        <v>47.75</v>
      </c>
      <c r="AR115" s="43">
        <v>56</v>
      </c>
      <c r="AS115" s="43">
        <v>53</v>
      </c>
    </row>
    <row r="116" spans="3:45" ht="13.5" customHeight="1">
      <c r="C116" s="71">
        <v>125</v>
      </c>
      <c r="D116" s="71"/>
      <c r="E116" s="71"/>
      <c r="F116" s="72">
        <v>13</v>
      </c>
      <c r="G116" s="72"/>
      <c r="H116" s="72"/>
      <c r="I116" s="73">
        <v>2.6</v>
      </c>
      <c r="J116" s="73"/>
      <c r="K116" s="73"/>
      <c r="L116" s="74">
        <f t="shared" si="0"/>
        <v>2</v>
      </c>
      <c r="M116" s="74"/>
      <c r="N116" s="74"/>
      <c r="O116" s="74"/>
      <c r="P116" s="74"/>
      <c r="Q116" s="74"/>
      <c r="R116" s="74">
        <f t="shared" si="1"/>
        <v>3</v>
      </c>
      <c r="S116" s="74"/>
      <c r="T116" s="74"/>
      <c r="U116" s="74"/>
      <c r="V116" s="74"/>
      <c r="W116" s="74"/>
      <c r="X116" s="75">
        <f t="shared" si="2"/>
        <v>2.5</v>
      </c>
      <c r="Y116" s="75"/>
      <c r="Z116" s="75"/>
      <c r="AA116" s="75"/>
      <c r="AB116" s="75"/>
      <c r="AC116" s="76">
        <f t="shared" si="3"/>
        <v>1.1000000000000001</v>
      </c>
      <c r="AD116" s="76"/>
      <c r="AE116" s="76"/>
      <c r="AF116" s="76"/>
      <c r="AG116" s="76"/>
      <c r="AH116" s="76"/>
      <c r="AI116" s="76"/>
      <c r="AJ116" s="76"/>
      <c r="AK116" s="76"/>
      <c r="AQ116" s="42">
        <v>54.85</v>
      </c>
      <c r="AR116" s="43">
        <v>2</v>
      </c>
      <c r="AS116" s="43">
        <v>3</v>
      </c>
    </row>
    <row r="117" spans="3:45" ht="13.5" customHeight="1">
      <c r="C117" s="71">
        <v>140</v>
      </c>
      <c r="D117" s="71"/>
      <c r="E117" s="71"/>
      <c r="F117" s="72">
        <v>52</v>
      </c>
      <c r="G117" s="72"/>
      <c r="H117" s="72"/>
      <c r="I117" s="73">
        <v>10.4</v>
      </c>
      <c r="J117" s="73"/>
      <c r="K117" s="73"/>
      <c r="L117" s="74">
        <f t="shared" si="0"/>
        <v>9</v>
      </c>
      <c r="M117" s="74"/>
      <c r="N117" s="74"/>
      <c r="O117" s="74"/>
      <c r="P117" s="74"/>
      <c r="Q117" s="74"/>
      <c r="R117" s="74">
        <f t="shared" si="1"/>
        <v>10</v>
      </c>
      <c r="S117" s="74"/>
      <c r="T117" s="74"/>
      <c r="U117" s="74"/>
      <c r="V117" s="74"/>
      <c r="W117" s="74"/>
      <c r="X117" s="75">
        <f t="shared" si="2"/>
        <v>9.5</v>
      </c>
      <c r="Y117" s="75"/>
      <c r="Z117" s="75"/>
      <c r="AA117" s="75"/>
      <c r="AB117" s="75"/>
      <c r="AC117" s="76">
        <f t="shared" si="3"/>
        <v>1.9</v>
      </c>
      <c r="AD117" s="76"/>
      <c r="AE117" s="76"/>
      <c r="AF117" s="76"/>
      <c r="AG117" s="76"/>
      <c r="AH117" s="76"/>
      <c r="AI117" s="76"/>
      <c r="AJ117" s="76"/>
      <c r="AK117" s="76"/>
      <c r="AQ117" s="42">
        <v>2.35</v>
      </c>
      <c r="AR117" s="43">
        <v>9</v>
      </c>
      <c r="AS117" s="43">
        <v>10</v>
      </c>
    </row>
    <row r="118" spans="3:45" ht="13.5" customHeight="1">
      <c r="C118" s="71">
        <v>156</v>
      </c>
      <c r="D118" s="71"/>
      <c r="E118" s="71"/>
      <c r="F118" s="72">
        <v>31</v>
      </c>
      <c r="G118" s="72"/>
      <c r="H118" s="72"/>
      <c r="I118" s="73">
        <v>18.2</v>
      </c>
      <c r="J118" s="73"/>
      <c r="K118" s="73"/>
      <c r="L118" s="74">
        <f t="shared" si="0"/>
        <v>19</v>
      </c>
      <c r="M118" s="74"/>
      <c r="N118" s="74"/>
      <c r="O118" s="74"/>
      <c r="P118" s="74"/>
      <c r="Q118" s="74"/>
      <c r="R118" s="74">
        <f t="shared" si="1"/>
        <v>19</v>
      </c>
      <c r="S118" s="74"/>
      <c r="T118" s="74"/>
      <c r="U118" s="74"/>
      <c r="V118" s="74"/>
      <c r="W118" s="74"/>
      <c r="X118" s="75">
        <f t="shared" si="2"/>
        <v>19</v>
      </c>
      <c r="Y118" s="75"/>
      <c r="Z118" s="75"/>
      <c r="AA118" s="75"/>
      <c r="AB118" s="75"/>
      <c r="AC118" s="76">
        <f t="shared" si="3"/>
        <v>0.19999999999999901</v>
      </c>
      <c r="AD118" s="76"/>
      <c r="AE118" s="76"/>
      <c r="AF118" s="76"/>
      <c r="AG118" s="76"/>
      <c r="AH118" s="76"/>
      <c r="AI118" s="76"/>
      <c r="AJ118" s="76"/>
      <c r="AK118" s="76"/>
      <c r="AQ118" s="42">
        <v>10.55</v>
      </c>
      <c r="AR118" s="43">
        <v>19</v>
      </c>
      <c r="AS118" s="43">
        <v>19</v>
      </c>
    </row>
    <row r="119" spans="3:45" ht="13.5" customHeight="1">
      <c r="C119" s="71">
        <v>172</v>
      </c>
      <c r="D119" s="71"/>
      <c r="E119" s="71"/>
      <c r="F119" s="72">
        <v>10</v>
      </c>
      <c r="G119" s="72"/>
      <c r="H119" s="72"/>
      <c r="I119" s="73">
        <v>26</v>
      </c>
      <c r="J119" s="73"/>
      <c r="K119" s="73"/>
      <c r="L119" s="74">
        <f t="shared" si="0"/>
        <v>26</v>
      </c>
      <c r="M119" s="74"/>
      <c r="N119" s="74"/>
      <c r="O119" s="74"/>
      <c r="P119" s="74"/>
      <c r="Q119" s="74"/>
      <c r="R119" s="74">
        <f t="shared" si="1"/>
        <v>24</v>
      </c>
      <c r="S119" s="74"/>
      <c r="T119" s="74"/>
      <c r="U119" s="74"/>
      <c r="V119" s="74"/>
      <c r="W119" s="74"/>
      <c r="X119" s="75">
        <f t="shared" si="2"/>
        <v>25</v>
      </c>
      <c r="Y119" s="75"/>
      <c r="Z119" s="75"/>
      <c r="AA119" s="75"/>
      <c r="AB119" s="75"/>
      <c r="AC119" s="76">
        <f t="shared" si="3"/>
        <v>2</v>
      </c>
      <c r="AD119" s="76"/>
      <c r="AE119" s="76"/>
      <c r="AF119" s="76"/>
      <c r="AG119" s="76"/>
      <c r="AH119" s="76"/>
      <c r="AI119" s="76"/>
      <c r="AJ119" s="76"/>
      <c r="AK119" s="76"/>
      <c r="AQ119" s="42">
        <v>17.8</v>
      </c>
      <c r="AR119" s="43">
        <v>26</v>
      </c>
      <c r="AS119" s="43">
        <v>24</v>
      </c>
    </row>
    <row r="120" spans="3:45" ht="13.5" customHeight="1">
      <c r="C120" s="71">
        <v>187</v>
      </c>
      <c r="D120" s="71"/>
      <c r="E120" s="71"/>
      <c r="F120" s="72">
        <v>49</v>
      </c>
      <c r="G120" s="72"/>
      <c r="H120" s="72"/>
      <c r="I120" s="73">
        <v>33.9</v>
      </c>
      <c r="J120" s="73"/>
      <c r="K120" s="73"/>
      <c r="L120" s="74">
        <f t="shared" si="0"/>
        <v>34</v>
      </c>
      <c r="M120" s="74"/>
      <c r="N120" s="74"/>
      <c r="O120" s="74"/>
      <c r="P120" s="74"/>
      <c r="Q120" s="74"/>
      <c r="R120" s="74">
        <f t="shared" si="1"/>
        <v>35</v>
      </c>
      <c r="S120" s="74"/>
      <c r="T120" s="74"/>
      <c r="U120" s="74"/>
      <c r="V120" s="74"/>
      <c r="W120" s="74"/>
      <c r="X120" s="75">
        <f t="shared" si="2"/>
        <v>34.5</v>
      </c>
      <c r="Y120" s="75"/>
      <c r="Z120" s="75"/>
      <c r="AA120" s="75"/>
      <c r="AB120" s="75"/>
      <c r="AC120" s="76">
        <f t="shared" si="3"/>
        <v>0.39999999999999902</v>
      </c>
      <c r="AD120" s="76"/>
      <c r="AE120" s="76"/>
      <c r="AF120" s="76"/>
      <c r="AG120" s="76"/>
      <c r="AH120" s="76"/>
      <c r="AI120" s="76"/>
      <c r="AJ120" s="76"/>
      <c r="AK120" s="76"/>
      <c r="AQ120" s="42">
        <v>25.6</v>
      </c>
      <c r="AR120" s="43">
        <v>34</v>
      </c>
      <c r="AS120" s="43">
        <v>35</v>
      </c>
    </row>
    <row r="121" spans="3:45" ht="13.5" customHeight="1">
      <c r="C121" s="71">
        <v>203</v>
      </c>
      <c r="D121" s="71"/>
      <c r="E121" s="71"/>
      <c r="F121" s="72">
        <v>28</v>
      </c>
      <c r="G121" s="72"/>
      <c r="H121" s="72"/>
      <c r="I121" s="73">
        <v>41.7</v>
      </c>
      <c r="J121" s="73"/>
      <c r="K121" s="73"/>
      <c r="L121" s="74">
        <f t="shared" si="0"/>
        <v>43</v>
      </c>
      <c r="M121" s="74"/>
      <c r="N121" s="74"/>
      <c r="O121" s="74"/>
      <c r="P121" s="74"/>
      <c r="Q121" s="74"/>
      <c r="R121" s="74">
        <f t="shared" si="1"/>
        <v>39</v>
      </c>
      <c r="S121" s="74"/>
      <c r="T121" s="74"/>
      <c r="U121" s="74"/>
      <c r="V121" s="74"/>
      <c r="W121" s="74"/>
      <c r="X121" s="75">
        <f t="shared" si="2"/>
        <v>41</v>
      </c>
      <c r="Y121" s="75"/>
      <c r="Z121" s="75"/>
      <c r="AA121" s="75"/>
      <c r="AB121" s="75"/>
      <c r="AC121" s="76">
        <f t="shared" si="3"/>
        <v>1.7</v>
      </c>
      <c r="AD121" s="76"/>
      <c r="AE121" s="76"/>
      <c r="AF121" s="76"/>
      <c r="AG121" s="76"/>
      <c r="AH121" s="76"/>
      <c r="AI121" s="76"/>
      <c r="AJ121" s="76"/>
      <c r="AK121" s="76"/>
      <c r="AQ121" s="42">
        <v>34.049999999999997</v>
      </c>
      <c r="AR121" s="43">
        <v>43</v>
      </c>
      <c r="AS121" s="43">
        <v>39</v>
      </c>
    </row>
    <row r="122" spans="3:45" ht="13.5" customHeight="1">
      <c r="C122" s="71">
        <v>219</v>
      </c>
      <c r="D122" s="71"/>
      <c r="E122" s="71"/>
      <c r="F122" s="72">
        <v>7</v>
      </c>
      <c r="G122" s="72"/>
      <c r="H122" s="72"/>
      <c r="I122" s="73">
        <v>49.5</v>
      </c>
      <c r="J122" s="73"/>
      <c r="K122" s="73"/>
      <c r="L122" s="74">
        <f t="shared" si="0"/>
        <v>49</v>
      </c>
      <c r="M122" s="74"/>
      <c r="N122" s="74"/>
      <c r="O122" s="74"/>
      <c r="P122" s="74"/>
      <c r="Q122" s="74"/>
      <c r="R122" s="74">
        <f t="shared" si="1"/>
        <v>49</v>
      </c>
      <c r="S122" s="74"/>
      <c r="T122" s="74"/>
      <c r="U122" s="74"/>
      <c r="V122" s="74"/>
      <c r="W122" s="74"/>
      <c r="X122" s="75">
        <f t="shared" si="2"/>
        <v>49</v>
      </c>
      <c r="Y122" s="75"/>
      <c r="Z122" s="75"/>
      <c r="AA122" s="75"/>
      <c r="AB122" s="75"/>
      <c r="AC122" s="76">
        <f t="shared" si="3"/>
        <v>1.5</v>
      </c>
      <c r="AD122" s="76"/>
      <c r="AE122" s="76"/>
      <c r="AF122" s="76"/>
      <c r="AG122" s="76"/>
      <c r="AH122" s="76"/>
      <c r="AI122" s="76"/>
      <c r="AJ122" s="76"/>
      <c r="AK122" s="76"/>
      <c r="AQ122" s="42">
        <v>42.35</v>
      </c>
      <c r="AR122" s="43">
        <v>49</v>
      </c>
      <c r="AS122" s="43">
        <v>49</v>
      </c>
    </row>
    <row r="123" spans="3:45" ht="13.5" customHeight="1">
      <c r="C123" s="71">
        <v>234</v>
      </c>
      <c r="D123" s="71"/>
      <c r="E123" s="71"/>
      <c r="F123" s="72">
        <v>46</v>
      </c>
      <c r="G123" s="72"/>
      <c r="H123" s="72"/>
      <c r="I123" s="73">
        <v>57.3</v>
      </c>
      <c r="J123" s="73"/>
      <c r="K123" s="73"/>
      <c r="L123" s="74">
        <f t="shared" si="0"/>
        <v>57</v>
      </c>
      <c r="M123" s="74"/>
      <c r="N123" s="74"/>
      <c r="O123" s="74"/>
      <c r="P123" s="74"/>
      <c r="Q123" s="74"/>
      <c r="R123" s="74">
        <f t="shared" si="1"/>
        <v>58</v>
      </c>
      <c r="S123" s="74"/>
      <c r="T123" s="74"/>
      <c r="U123" s="74"/>
      <c r="V123" s="74"/>
      <c r="W123" s="74"/>
      <c r="X123" s="75">
        <f t="shared" si="2"/>
        <v>57.5</v>
      </c>
      <c r="Y123" s="75"/>
      <c r="Z123" s="75"/>
      <c r="AA123" s="75"/>
      <c r="AB123" s="75"/>
      <c r="AC123" s="76">
        <f t="shared" si="3"/>
        <v>0.79999999999999705</v>
      </c>
      <c r="AD123" s="76"/>
      <c r="AE123" s="76"/>
      <c r="AF123" s="76"/>
      <c r="AG123" s="76"/>
      <c r="AH123" s="76"/>
      <c r="AI123" s="76"/>
      <c r="AJ123" s="76"/>
      <c r="AK123" s="76"/>
      <c r="AQ123" s="42">
        <v>49.95</v>
      </c>
      <c r="AR123" s="43">
        <v>57</v>
      </c>
      <c r="AS123" s="43">
        <v>58</v>
      </c>
    </row>
    <row r="124" spans="3:45" ht="13.5" customHeight="1">
      <c r="C124" s="71">
        <v>250</v>
      </c>
      <c r="D124" s="71"/>
      <c r="E124" s="71"/>
      <c r="F124" s="72">
        <v>26</v>
      </c>
      <c r="G124" s="72"/>
      <c r="H124" s="72"/>
      <c r="I124" s="73">
        <v>5.2</v>
      </c>
      <c r="J124" s="73"/>
      <c r="K124" s="73"/>
      <c r="L124" s="74">
        <f t="shared" si="0"/>
        <v>8</v>
      </c>
      <c r="M124" s="74"/>
      <c r="N124" s="74"/>
      <c r="O124" s="74"/>
      <c r="P124" s="74"/>
      <c r="Q124" s="74"/>
      <c r="R124" s="74">
        <f t="shared" si="1"/>
        <v>3</v>
      </c>
      <c r="S124" s="74"/>
      <c r="T124" s="74"/>
      <c r="U124" s="74"/>
      <c r="V124" s="74"/>
      <c r="W124" s="74"/>
      <c r="X124" s="75">
        <f t="shared" si="2"/>
        <v>5.5</v>
      </c>
      <c r="Y124" s="75"/>
      <c r="Z124" s="75"/>
      <c r="AA124" s="75"/>
      <c r="AB124" s="75"/>
      <c r="AC124" s="76">
        <f t="shared" si="3"/>
        <v>0.7</v>
      </c>
      <c r="AD124" s="76"/>
      <c r="AE124" s="76"/>
      <c r="AF124" s="76"/>
      <c r="AG124" s="76"/>
      <c r="AH124" s="76"/>
      <c r="AI124" s="76"/>
      <c r="AJ124" s="76"/>
      <c r="AK124" s="76"/>
      <c r="AQ124" s="42">
        <v>58.35</v>
      </c>
      <c r="AR124" s="43">
        <v>8</v>
      </c>
      <c r="AS124" s="43">
        <v>3</v>
      </c>
    </row>
    <row r="125" spans="3:45" ht="13.5" customHeight="1">
      <c r="C125" s="71">
        <v>266</v>
      </c>
      <c r="D125" s="71"/>
      <c r="E125" s="71"/>
      <c r="F125" s="72">
        <v>5</v>
      </c>
      <c r="G125" s="72"/>
      <c r="H125" s="72"/>
      <c r="I125" s="73">
        <v>13</v>
      </c>
      <c r="J125" s="73"/>
      <c r="K125" s="73"/>
      <c r="L125" s="74">
        <f t="shared" si="0"/>
        <v>13</v>
      </c>
      <c r="M125" s="74"/>
      <c r="N125" s="74"/>
      <c r="O125" s="74"/>
      <c r="P125" s="74"/>
      <c r="Q125" s="74"/>
      <c r="R125" s="74">
        <f t="shared" si="1"/>
        <v>15</v>
      </c>
      <c r="S125" s="74"/>
      <c r="T125" s="74"/>
      <c r="U125" s="74"/>
      <c r="V125" s="74"/>
      <c r="W125" s="74"/>
      <c r="X125" s="75">
        <f t="shared" si="2"/>
        <v>14</v>
      </c>
      <c r="Y125" s="75"/>
      <c r="Z125" s="75"/>
      <c r="AA125" s="75"/>
      <c r="AB125" s="75"/>
      <c r="AC125" s="76">
        <f t="shared" si="3"/>
        <v>0</v>
      </c>
      <c r="AD125" s="76"/>
      <c r="AE125" s="76"/>
      <c r="AF125" s="76"/>
      <c r="AG125" s="76"/>
      <c r="AH125" s="76"/>
      <c r="AI125" s="76"/>
      <c r="AJ125" s="76"/>
      <c r="AK125" s="76"/>
      <c r="AQ125" s="42">
        <v>6.3</v>
      </c>
      <c r="AR125" s="43">
        <v>13</v>
      </c>
      <c r="AS125" s="43">
        <v>15</v>
      </c>
    </row>
    <row r="126" spans="3:45" ht="13.5" customHeight="1">
      <c r="C126" s="71">
        <v>281</v>
      </c>
      <c r="D126" s="71"/>
      <c r="E126" s="71"/>
      <c r="F126" s="72">
        <v>44</v>
      </c>
      <c r="G126" s="72"/>
      <c r="H126" s="72"/>
      <c r="I126" s="73">
        <v>20.8</v>
      </c>
      <c r="J126" s="73"/>
      <c r="K126" s="73"/>
      <c r="L126" s="74">
        <f t="shared" si="0"/>
        <v>22</v>
      </c>
      <c r="M126" s="74"/>
      <c r="N126" s="74"/>
      <c r="O126" s="74"/>
      <c r="P126" s="74"/>
      <c r="Q126" s="74"/>
      <c r="R126" s="74">
        <f t="shared" si="1"/>
        <v>18</v>
      </c>
      <c r="S126" s="74"/>
      <c r="T126" s="74"/>
      <c r="U126" s="74"/>
      <c r="V126" s="74"/>
      <c r="W126" s="74"/>
      <c r="X126" s="75">
        <f t="shared" si="2"/>
        <v>20</v>
      </c>
      <c r="Y126" s="75"/>
      <c r="Z126" s="75"/>
      <c r="AA126" s="75"/>
      <c r="AB126" s="75"/>
      <c r="AC126" s="76">
        <f t="shared" si="3"/>
        <v>1.8</v>
      </c>
      <c r="AD126" s="76"/>
      <c r="AE126" s="76"/>
      <c r="AF126" s="76"/>
      <c r="AG126" s="76"/>
      <c r="AH126" s="76"/>
      <c r="AI126" s="76"/>
      <c r="AJ126" s="76"/>
      <c r="AK126" s="76"/>
      <c r="AQ126" s="42">
        <v>14.05</v>
      </c>
      <c r="AR126" s="43">
        <v>22</v>
      </c>
      <c r="AS126" s="43">
        <v>18</v>
      </c>
    </row>
    <row r="127" spans="3:45" ht="13.5" customHeight="1">
      <c r="C127" s="71">
        <v>297</v>
      </c>
      <c r="D127" s="71"/>
      <c r="E127" s="71"/>
      <c r="F127" s="72">
        <v>23</v>
      </c>
      <c r="G127" s="72"/>
      <c r="H127" s="72"/>
      <c r="I127" s="73">
        <v>28.6</v>
      </c>
      <c r="J127" s="73"/>
      <c r="K127" s="73"/>
      <c r="L127" s="74">
        <f t="shared" si="0"/>
        <v>30</v>
      </c>
      <c r="M127" s="74"/>
      <c r="N127" s="74"/>
      <c r="O127" s="74"/>
      <c r="P127" s="74"/>
      <c r="Q127" s="74"/>
      <c r="R127" s="74">
        <f t="shared" si="1"/>
        <v>29</v>
      </c>
      <c r="S127" s="74"/>
      <c r="T127" s="74"/>
      <c r="U127" s="74"/>
      <c r="V127" s="74"/>
      <c r="W127" s="74"/>
      <c r="X127" s="75">
        <f t="shared" si="2"/>
        <v>29.5</v>
      </c>
      <c r="Y127" s="75"/>
      <c r="Z127" s="75"/>
      <c r="AA127" s="75"/>
      <c r="AB127" s="75"/>
      <c r="AC127" s="76">
        <f t="shared" si="3"/>
        <v>0.100000000000001</v>
      </c>
      <c r="AD127" s="76"/>
      <c r="AE127" s="76"/>
      <c r="AF127" s="76"/>
      <c r="AG127" s="76"/>
      <c r="AH127" s="76"/>
      <c r="AI127" s="76"/>
      <c r="AJ127" s="76"/>
      <c r="AK127" s="76"/>
      <c r="AQ127" s="42">
        <v>20.7</v>
      </c>
      <c r="AR127" s="43">
        <v>30</v>
      </c>
      <c r="AS127" s="43">
        <v>29</v>
      </c>
    </row>
    <row r="128" spans="3:45" ht="13.5" customHeight="1">
      <c r="C128" s="71">
        <v>313</v>
      </c>
      <c r="D128" s="71"/>
      <c r="E128" s="71"/>
      <c r="F128" s="72">
        <v>2</v>
      </c>
      <c r="G128" s="72"/>
      <c r="H128" s="72"/>
      <c r="I128" s="73">
        <v>36.5</v>
      </c>
      <c r="J128" s="73"/>
      <c r="K128" s="73"/>
      <c r="L128" s="74">
        <f t="shared" si="0"/>
        <v>37</v>
      </c>
      <c r="M128" s="74"/>
      <c r="N128" s="74"/>
      <c r="O128" s="74"/>
      <c r="P128" s="74"/>
      <c r="Q128" s="74"/>
      <c r="R128" s="74">
        <f t="shared" si="1"/>
        <v>38</v>
      </c>
      <c r="S128" s="74"/>
      <c r="T128" s="74"/>
      <c r="U128" s="74"/>
      <c r="V128" s="74"/>
      <c r="W128" s="74"/>
      <c r="X128" s="75">
        <f t="shared" si="2"/>
        <v>37.5</v>
      </c>
      <c r="Y128" s="75"/>
      <c r="Z128" s="75"/>
      <c r="AA128" s="75"/>
      <c r="AB128" s="75"/>
      <c r="AC128" s="76">
        <f t="shared" si="3"/>
        <v>0</v>
      </c>
      <c r="AD128" s="76"/>
      <c r="AE128" s="76"/>
      <c r="AF128" s="76"/>
      <c r="AG128" s="76"/>
      <c r="AH128" s="76"/>
      <c r="AI128" s="76"/>
      <c r="AJ128" s="76"/>
      <c r="AK128" s="76"/>
      <c r="AQ128" s="42">
        <v>29</v>
      </c>
      <c r="AR128" s="43">
        <v>37</v>
      </c>
      <c r="AS128" s="43">
        <v>38</v>
      </c>
    </row>
    <row r="129" spans="3:45" ht="13.5" customHeight="1">
      <c r="C129" s="71">
        <v>328</v>
      </c>
      <c r="D129" s="71"/>
      <c r="E129" s="71"/>
      <c r="F129" s="72">
        <v>41</v>
      </c>
      <c r="G129" s="72"/>
      <c r="H129" s="72"/>
      <c r="I129" s="73">
        <v>44.3</v>
      </c>
      <c r="J129" s="73"/>
      <c r="K129" s="73"/>
      <c r="L129" s="74">
        <f t="shared" si="0"/>
        <v>46</v>
      </c>
      <c r="M129" s="74"/>
      <c r="N129" s="74"/>
      <c r="O129" s="74"/>
      <c r="P129" s="74"/>
      <c r="Q129" s="74"/>
      <c r="R129" s="74">
        <f t="shared" si="1"/>
        <v>42</v>
      </c>
      <c r="S129" s="74"/>
      <c r="T129" s="74"/>
      <c r="U129" s="74"/>
      <c r="V129" s="74"/>
      <c r="W129" s="74"/>
      <c r="X129" s="75">
        <f t="shared" si="2"/>
        <v>44</v>
      </c>
      <c r="Y129" s="75"/>
      <c r="Z129" s="75"/>
      <c r="AA129" s="75"/>
      <c r="AB129" s="75"/>
      <c r="AC129" s="76">
        <f t="shared" si="3"/>
        <v>1.3</v>
      </c>
      <c r="AD129" s="76"/>
      <c r="AE129" s="76"/>
      <c r="AF129" s="76"/>
      <c r="AG129" s="76"/>
      <c r="AH129" s="76"/>
      <c r="AI129" s="76"/>
      <c r="AJ129" s="76"/>
      <c r="AK129" s="76"/>
      <c r="AQ129" s="42">
        <v>36.799999999999997</v>
      </c>
      <c r="AR129" s="43">
        <v>46</v>
      </c>
      <c r="AS129" s="43">
        <v>42</v>
      </c>
    </row>
    <row r="130" spans="3:45" ht="13.5" customHeight="1">
      <c r="C130" s="71">
        <v>344</v>
      </c>
      <c r="D130" s="71"/>
      <c r="E130" s="71"/>
      <c r="F130" s="72">
        <v>20</v>
      </c>
      <c r="G130" s="72"/>
      <c r="H130" s="72"/>
      <c r="I130" s="73">
        <v>52.2</v>
      </c>
      <c r="J130" s="73"/>
      <c r="K130" s="73"/>
      <c r="L130" s="74">
        <f t="shared" si="0"/>
        <v>52</v>
      </c>
      <c r="M130" s="74"/>
      <c r="N130" s="74"/>
      <c r="O130" s="74"/>
      <c r="P130" s="74"/>
      <c r="Q130" s="74"/>
      <c r="R130" s="74">
        <f t="shared" si="1"/>
        <v>53</v>
      </c>
      <c r="S130" s="74"/>
      <c r="T130" s="74"/>
      <c r="U130" s="74"/>
      <c r="V130" s="74"/>
      <c r="W130" s="74"/>
      <c r="X130" s="75">
        <f t="shared" si="2"/>
        <v>52.5</v>
      </c>
      <c r="Y130" s="75"/>
      <c r="Z130" s="75"/>
      <c r="AA130" s="75"/>
      <c r="AB130" s="75"/>
      <c r="AC130" s="76">
        <f t="shared" si="3"/>
        <v>0.70000000000000295</v>
      </c>
      <c r="AD130" s="76"/>
      <c r="AE130" s="76"/>
      <c r="AF130" s="76"/>
      <c r="AG130" s="76"/>
      <c r="AH130" s="76"/>
      <c r="AI130" s="76"/>
      <c r="AJ130" s="76"/>
      <c r="AK130" s="76"/>
      <c r="AQ130" s="42">
        <v>45.4</v>
      </c>
      <c r="AR130" s="43">
        <v>52</v>
      </c>
      <c r="AS130" s="43">
        <v>53</v>
      </c>
    </row>
    <row r="131" spans="3:45" ht="13.5" customHeight="1">
      <c r="C131" s="77">
        <v>360</v>
      </c>
      <c r="D131" s="77"/>
      <c r="E131" s="77"/>
      <c r="F131" s="78">
        <v>0</v>
      </c>
      <c r="G131" s="78"/>
      <c r="H131" s="78"/>
      <c r="I131" s="79">
        <v>0</v>
      </c>
      <c r="J131" s="79"/>
      <c r="K131" s="79"/>
      <c r="L131" s="80">
        <f t="shared" si="0"/>
        <v>-2</v>
      </c>
      <c r="M131" s="80"/>
      <c r="N131" s="80"/>
      <c r="O131" s="80"/>
      <c r="P131" s="80"/>
      <c r="Q131" s="80"/>
      <c r="R131" s="80">
        <f t="shared" si="1"/>
        <v>-2</v>
      </c>
      <c r="S131" s="80"/>
      <c r="T131" s="80"/>
      <c r="U131" s="80"/>
      <c r="V131" s="80"/>
      <c r="W131" s="80"/>
      <c r="X131" s="81" t="s">
        <v>135</v>
      </c>
      <c r="Y131" s="81"/>
      <c r="Z131" s="81"/>
      <c r="AA131" s="81"/>
      <c r="AB131" s="81"/>
      <c r="AC131" s="82" t="s">
        <v>135</v>
      </c>
      <c r="AD131" s="82"/>
      <c r="AE131" s="82"/>
      <c r="AF131" s="82"/>
      <c r="AG131" s="82"/>
      <c r="AH131" s="82"/>
      <c r="AI131" s="82"/>
      <c r="AJ131" s="82"/>
      <c r="AK131" s="82"/>
      <c r="AQ131" s="42">
        <v>53.15</v>
      </c>
      <c r="AR131" s="43">
        <v>-2</v>
      </c>
      <c r="AS131" s="43">
        <v>-2</v>
      </c>
    </row>
    <row r="132" spans="3:45" ht="13.5" customHeight="1">
      <c r="C132" s="44"/>
      <c r="D132" s="45"/>
      <c r="E132" s="45"/>
      <c r="F132" s="45"/>
      <c r="G132" s="45"/>
      <c r="H132" s="45"/>
      <c r="I132" s="239" t="s">
        <v>136</v>
      </c>
      <c r="J132" s="239"/>
      <c r="K132" s="239"/>
      <c r="L132" s="239"/>
      <c r="M132" s="239"/>
      <c r="N132" s="239"/>
      <c r="O132" s="239"/>
      <c r="P132" s="239"/>
      <c r="Q132" s="239"/>
      <c r="R132" s="239"/>
      <c r="S132" s="239"/>
      <c r="T132" s="237" t="s">
        <v>137</v>
      </c>
      <c r="U132" s="237"/>
      <c r="V132" s="237"/>
      <c r="W132" s="237"/>
      <c r="X132" s="237"/>
      <c r="Y132" s="237"/>
      <c r="Z132" s="239"/>
      <c r="AA132" s="239"/>
      <c r="AB132" s="239"/>
      <c r="AC132" s="239"/>
      <c r="AD132" s="239"/>
      <c r="AE132" s="239"/>
      <c r="AF132" s="211">
        <f>MAX(AC108:AI130)-MIN(AC108:AI130)</f>
        <v>2.2000000000000002</v>
      </c>
      <c r="AG132" s="211"/>
      <c r="AH132" s="211"/>
      <c r="AI132" s="211"/>
      <c r="AJ132" s="239" t="s">
        <v>48</v>
      </c>
      <c r="AK132" s="106"/>
    </row>
    <row r="133" spans="3:45" ht="13.5" customHeight="1">
      <c r="C133" s="46"/>
      <c r="D133" s="47"/>
      <c r="E133" s="47"/>
      <c r="F133" s="47"/>
      <c r="G133" s="47"/>
      <c r="H133" s="47"/>
      <c r="I133" s="240"/>
      <c r="J133" s="240"/>
      <c r="K133" s="240"/>
      <c r="L133" s="240"/>
      <c r="M133" s="240"/>
      <c r="N133" s="240"/>
      <c r="O133" s="240"/>
      <c r="P133" s="240"/>
      <c r="Q133" s="240"/>
      <c r="R133" s="240"/>
      <c r="S133" s="240"/>
      <c r="T133" s="238"/>
      <c r="U133" s="238"/>
      <c r="V133" s="238"/>
      <c r="W133" s="238"/>
      <c r="X133" s="238"/>
      <c r="Y133" s="238"/>
      <c r="Z133" s="240"/>
      <c r="AA133" s="240"/>
      <c r="AB133" s="240"/>
      <c r="AC133" s="240"/>
      <c r="AD133" s="240"/>
      <c r="AE133" s="240"/>
      <c r="AF133" s="230"/>
      <c r="AG133" s="230"/>
      <c r="AH133" s="230"/>
      <c r="AI133" s="230"/>
      <c r="AJ133" s="240"/>
      <c r="AK133" s="107"/>
    </row>
    <row r="134" spans="3:45" ht="13.5" customHeight="1">
      <c r="C134" s="46"/>
      <c r="D134" s="47"/>
      <c r="E134" s="47"/>
      <c r="F134" s="47"/>
      <c r="G134" s="47"/>
      <c r="H134" s="47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4"/>
      <c r="U134" s="54"/>
      <c r="V134" s="54"/>
      <c r="W134" s="54"/>
      <c r="X134" s="54"/>
      <c r="Y134" s="54"/>
      <c r="Z134" s="51"/>
      <c r="AA134" s="51"/>
      <c r="AB134" s="51"/>
      <c r="AC134" s="51"/>
      <c r="AD134" s="51"/>
      <c r="AE134" s="51"/>
      <c r="AF134" s="38"/>
      <c r="AG134" s="38"/>
      <c r="AH134" s="38"/>
      <c r="AI134" s="38"/>
      <c r="AJ134" s="51"/>
      <c r="AK134" s="13"/>
    </row>
    <row r="135" spans="3:45" ht="13.5" customHeight="1">
      <c r="C135" s="46"/>
      <c r="D135" s="47"/>
      <c r="E135" s="47"/>
      <c r="F135" s="47"/>
      <c r="G135" s="47"/>
      <c r="H135" s="47"/>
      <c r="I135" s="47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5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11"/>
      <c r="AG135" s="11"/>
      <c r="AH135" s="52"/>
      <c r="AI135" s="55"/>
      <c r="AJ135" s="60"/>
      <c r="AK135" s="61"/>
    </row>
    <row r="136" spans="3:45" ht="13.5" customHeight="1">
      <c r="C136" s="242" t="s">
        <v>138</v>
      </c>
      <c r="D136" s="243"/>
      <c r="E136" s="243"/>
      <c r="F136" s="243"/>
      <c r="G136" s="243"/>
      <c r="H136" s="243"/>
      <c r="I136" s="243"/>
      <c r="J136" s="243"/>
      <c r="K136" s="243"/>
      <c r="L136" s="243"/>
      <c r="M136" s="246"/>
      <c r="N136" s="246"/>
      <c r="O136" s="246"/>
      <c r="P136" s="246"/>
      <c r="Q136" s="246"/>
      <c r="R136" s="246"/>
      <c r="S136" s="246"/>
      <c r="T136" s="246"/>
      <c r="U136" s="183">
        <f>STDEV(AC108:AK130)</f>
        <v>0.68864304905506601</v>
      </c>
      <c r="V136" s="183"/>
      <c r="W136" s="240" t="s">
        <v>48</v>
      </c>
      <c r="X136" s="240"/>
      <c r="AK136" s="62"/>
    </row>
    <row r="137" spans="3:45" ht="13.5" customHeight="1">
      <c r="C137" s="244"/>
      <c r="D137" s="245"/>
      <c r="E137" s="245"/>
      <c r="F137" s="245"/>
      <c r="G137" s="245"/>
      <c r="H137" s="245"/>
      <c r="I137" s="245"/>
      <c r="J137" s="245"/>
      <c r="K137" s="245"/>
      <c r="L137" s="245"/>
      <c r="M137" s="247"/>
      <c r="N137" s="247"/>
      <c r="O137" s="247"/>
      <c r="P137" s="247"/>
      <c r="Q137" s="247"/>
      <c r="R137" s="247"/>
      <c r="S137" s="247"/>
      <c r="T137" s="247"/>
      <c r="U137" s="184"/>
      <c r="V137" s="184"/>
      <c r="W137" s="248"/>
      <c r="X137" s="24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63"/>
    </row>
    <row r="138" spans="3:45" ht="13.5" customHeight="1">
      <c r="C138" s="235" t="s">
        <v>139</v>
      </c>
      <c r="D138" s="236"/>
      <c r="E138" s="236"/>
      <c r="F138" s="236"/>
      <c r="G138" s="236"/>
      <c r="H138" s="236"/>
      <c r="I138" s="236"/>
      <c r="J138" s="236"/>
      <c r="K138" s="236"/>
      <c r="L138" s="236"/>
      <c r="M138" s="236"/>
      <c r="N138" s="236"/>
      <c r="O138" s="236"/>
      <c r="P138" s="236"/>
      <c r="Q138" s="236"/>
      <c r="R138" s="236"/>
      <c r="S138" s="236"/>
      <c r="T138" s="236"/>
      <c r="U138" s="236"/>
      <c r="V138" s="236"/>
      <c r="W138" s="236"/>
      <c r="X138" s="236"/>
      <c r="Y138" s="236"/>
      <c r="Z138" s="236"/>
      <c r="AA138" s="236"/>
      <c r="AB138" s="236"/>
      <c r="AC138" s="236"/>
      <c r="AD138" s="236"/>
      <c r="AE138" s="236"/>
      <c r="AF138" s="236"/>
      <c r="AG138" s="236"/>
      <c r="AH138" s="236"/>
      <c r="AI138" s="236"/>
      <c r="AJ138" s="236"/>
      <c r="AK138" s="236"/>
    </row>
    <row r="139" spans="3:45" ht="13.5" customHeight="1">
      <c r="C139" s="236"/>
      <c r="D139" s="236"/>
      <c r="E139" s="236"/>
      <c r="F139" s="236"/>
      <c r="G139" s="236"/>
      <c r="H139" s="236"/>
      <c r="I139" s="236"/>
      <c r="J139" s="236"/>
      <c r="K139" s="236"/>
      <c r="L139" s="236"/>
      <c r="M139" s="236"/>
      <c r="N139" s="236"/>
      <c r="O139" s="236"/>
      <c r="P139" s="236"/>
      <c r="Q139" s="236"/>
      <c r="R139" s="236"/>
      <c r="S139" s="236"/>
      <c r="T139" s="236"/>
      <c r="U139" s="236"/>
      <c r="V139" s="236"/>
      <c r="W139" s="236"/>
      <c r="X139" s="236"/>
      <c r="Y139" s="236"/>
      <c r="Z139" s="236"/>
      <c r="AA139" s="236"/>
      <c r="AB139" s="236"/>
      <c r="AC139" s="236"/>
      <c r="AD139" s="236"/>
      <c r="AE139" s="236"/>
      <c r="AF139" s="236"/>
      <c r="AG139" s="236"/>
      <c r="AH139" s="236"/>
      <c r="AI139" s="236"/>
      <c r="AJ139" s="236"/>
      <c r="AK139" s="236"/>
    </row>
    <row r="140" spans="3:45" ht="13.5" customHeight="1"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38"/>
      <c r="S140" s="38"/>
      <c r="T140" s="56"/>
      <c r="U140" s="57"/>
      <c r="V140" s="57"/>
      <c r="W140" s="57"/>
      <c r="X140" s="57"/>
      <c r="Y140" s="57"/>
      <c r="Z140" s="57"/>
      <c r="AA140" s="57"/>
      <c r="AB140" s="57"/>
      <c r="AC140" s="57"/>
      <c r="AD140" s="57"/>
      <c r="AE140" s="57"/>
      <c r="AF140" s="57"/>
      <c r="AG140" s="57"/>
      <c r="AH140" s="57"/>
      <c r="AI140" s="57"/>
    </row>
    <row r="146" spans="1:53" ht="13.5" customHeight="1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</row>
    <row r="147" spans="1:53" ht="13.5" customHeight="1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</row>
    <row r="148" spans="1:53" ht="13.5" customHeight="1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</row>
    <row r="149" spans="1:53" ht="13.5" customHeight="1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</row>
    <row r="151" spans="1:53" ht="13.5" customHeight="1">
      <c r="B151" s="3" t="s">
        <v>140</v>
      </c>
    </row>
    <row r="152" spans="1:53" ht="13.5" customHeight="1">
      <c r="A152" s="150" t="s">
        <v>141</v>
      </c>
      <c r="B152" s="150"/>
      <c r="C152" s="150"/>
      <c r="D152" s="150"/>
      <c r="E152" s="150"/>
      <c r="F152" s="150"/>
      <c r="G152" s="150"/>
      <c r="H152" s="150"/>
      <c r="I152" s="150"/>
      <c r="J152" s="150"/>
      <c r="K152" s="150"/>
      <c r="L152" s="150"/>
      <c r="M152" s="150"/>
      <c r="N152" s="150"/>
      <c r="O152" s="150"/>
      <c r="P152" s="150"/>
      <c r="Q152" s="150"/>
      <c r="R152" s="150"/>
      <c r="S152" s="150"/>
      <c r="T152" s="149" t="s">
        <v>3</v>
      </c>
      <c r="U152" s="149"/>
      <c r="V152" s="149"/>
      <c r="W152" s="149"/>
    </row>
    <row r="153" spans="1:53" ht="13.5" customHeight="1">
      <c r="A153" s="150"/>
      <c r="B153" s="150"/>
      <c r="C153" s="150"/>
      <c r="D153" s="150"/>
      <c r="E153" s="150"/>
      <c r="F153" s="150"/>
      <c r="G153" s="150"/>
      <c r="H153" s="150"/>
      <c r="I153" s="150"/>
      <c r="J153" s="150"/>
      <c r="K153" s="150"/>
      <c r="L153" s="150"/>
      <c r="M153" s="150"/>
      <c r="N153" s="150"/>
      <c r="O153" s="150"/>
      <c r="P153" s="150"/>
      <c r="Q153" s="150"/>
      <c r="R153" s="150"/>
      <c r="S153" s="150"/>
      <c r="T153" s="149"/>
      <c r="U153" s="149"/>
      <c r="V153" s="149"/>
      <c r="W153" s="149"/>
    </row>
    <row r="154" spans="1:53" ht="13.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</row>
    <row r="155" spans="1:53" ht="13.5" customHeight="1">
      <c r="A155" s="115" t="s">
        <v>142</v>
      </c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15"/>
      <c r="V155" s="115"/>
      <c r="W155" s="115"/>
      <c r="X155" s="115"/>
      <c r="Y155" s="115"/>
      <c r="Z155" s="115"/>
      <c r="AA155" s="115"/>
      <c r="AB155" s="115"/>
      <c r="AC155" s="115"/>
      <c r="AD155" s="115"/>
      <c r="AE155" s="115"/>
      <c r="AF155" s="115"/>
      <c r="AG155" s="115"/>
      <c r="AH155" s="115"/>
      <c r="AI155" s="115"/>
      <c r="AJ155" s="115"/>
      <c r="AK155" s="115"/>
      <c r="AL155" s="115"/>
      <c r="AM155" s="115"/>
    </row>
    <row r="156" spans="1:53" ht="13.5" customHeight="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  <c r="R156" s="115"/>
      <c r="S156" s="115"/>
      <c r="T156" s="115"/>
      <c r="U156" s="115"/>
      <c r="V156" s="115"/>
      <c r="W156" s="115"/>
      <c r="X156" s="115"/>
      <c r="Y156" s="115"/>
      <c r="Z156" s="115"/>
      <c r="AA156" s="115"/>
      <c r="AB156" s="115"/>
      <c r="AC156" s="115"/>
      <c r="AD156" s="115"/>
      <c r="AE156" s="115"/>
      <c r="AF156" s="115"/>
      <c r="AG156" s="115"/>
      <c r="AH156" s="115"/>
      <c r="AI156" s="115"/>
      <c r="AJ156" s="115"/>
      <c r="AK156" s="115"/>
      <c r="AL156" s="115"/>
      <c r="AM156" s="115"/>
    </row>
    <row r="157" spans="1:53" s="1" customFormat="1" ht="13.5" customHeight="1">
      <c r="B157" s="83" t="s">
        <v>143</v>
      </c>
      <c r="C157" s="83"/>
      <c r="D157" s="83"/>
      <c r="E157" s="83" t="s">
        <v>144</v>
      </c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4" t="s">
        <v>145</v>
      </c>
      <c r="AA157" s="84"/>
      <c r="AB157" s="84"/>
      <c r="AC157" s="84"/>
      <c r="AD157" s="84"/>
      <c r="AE157" s="84"/>
      <c r="AF157" s="59" t="s">
        <v>146</v>
      </c>
      <c r="AG157" s="59"/>
      <c r="AH157" s="59"/>
      <c r="AI157" s="59"/>
      <c r="AJ157" s="59"/>
      <c r="AK157" s="59"/>
      <c r="AL157" s="59"/>
      <c r="AP157" s="64"/>
      <c r="AQ157" s="64"/>
      <c r="AR157" s="64"/>
      <c r="AS157" s="64"/>
      <c r="AT157" s="64"/>
      <c r="AU157" s="64"/>
      <c r="AV157" s="64"/>
      <c r="AW157" s="64"/>
      <c r="AX157" s="64"/>
      <c r="AY157" s="64"/>
      <c r="AZ157" s="64"/>
      <c r="BA157" s="64"/>
    </row>
    <row r="158" spans="1:53" s="1" customFormat="1" ht="13.5" customHeight="1">
      <c r="B158" s="83" t="s">
        <v>147</v>
      </c>
      <c r="C158" s="83"/>
      <c r="D158" s="83"/>
      <c r="E158" s="85">
        <v>47.630200000000002</v>
      </c>
      <c r="F158" s="85"/>
      <c r="G158" s="85"/>
      <c r="H158" s="85"/>
      <c r="I158" s="85">
        <v>47.630200000000002</v>
      </c>
      <c r="J158" s="85"/>
      <c r="K158" s="85"/>
      <c r="L158" s="85"/>
      <c r="M158" s="85">
        <v>47.630200000000002</v>
      </c>
      <c r="N158" s="85"/>
      <c r="O158" s="85"/>
      <c r="P158" s="85"/>
      <c r="Q158" s="85"/>
      <c r="R158" s="85">
        <v>47.630200000000002</v>
      </c>
      <c r="S158" s="85"/>
      <c r="T158" s="85"/>
      <c r="U158" s="85"/>
      <c r="V158" s="85">
        <v>47.630200000000002</v>
      </c>
      <c r="W158" s="85"/>
      <c r="X158" s="85"/>
      <c r="Y158" s="85"/>
      <c r="Z158" s="86">
        <f t="shared" ref="Z158:Z171" si="4">AVERAGE(E158:X158)</f>
        <v>47.630200000000002</v>
      </c>
      <c r="AA158" s="86"/>
      <c r="AB158" s="86"/>
      <c r="AC158" s="86"/>
      <c r="AD158" s="86"/>
      <c r="AE158" s="86"/>
      <c r="AF158" s="87">
        <f>($Z$158-Z158)*1000</f>
        <v>0</v>
      </c>
      <c r="AG158" s="87"/>
      <c r="AH158" s="87"/>
      <c r="AI158" s="87"/>
      <c r="AJ158" s="87"/>
      <c r="AK158" s="87"/>
      <c r="AL158" s="87"/>
      <c r="AP158" s="64"/>
      <c r="AV158" s="64"/>
      <c r="AW158" s="64"/>
      <c r="AX158" s="64"/>
      <c r="AY158" s="64"/>
      <c r="AZ158" s="64"/>
      <c r="BA158" s="64"/>
    </row>
    <row r="159" spans="1:53" s="1" customFormat="1" ht="13.5" customHeight="1">
      <c r="B159" s="83">
        <v>1</v>
      </c>
      <c r="C159" s="83"/>
      <c r="D159" s="83"/>
      <c r="E159" s="85">
        <v>47.630200000000002</v>
      </c>
      <c r="F159" s="85"/>
      <c r="G159" s="85"/>
      <c r="H159" s="85"/>
      <c r="I159" s="85">
        <v>47.630200000000002</v>
      </c>
      <c r="J159" s="85"/>
      <c r="K159" s="85"/>
      <c r="L159" s="85"/>
      <c r="M159" s="85">
        <v>47.630200000000002</v>
      </c>
      <c r="N159" s="85"/>
      <c r="O159" s="85"/>
      <c r="P159" s="85"/>
      <c r="Q159" s="85"/>
      <c r="R159" s="85">
        <v>47.630200000000002</v>
      </c>
      <c r="S159" s="85"/>
      <c r="T159" s="85"/>
      <c r="U159" s="85"/>
      <c r="V159" s="85">
        <v>47.630200000000002</v>
      </c>
      <c r="W159" s="85"/>
      <c r="X159" s="85"/>
      <c r="Y159" s="85"/>
      <c r="Z159" s="86">
        <f t="shared" si="4"/>
        <v>47.630200000000002</v>
      </c>
      <c r="AA159" s="86"/>
      <c r="AB159" s="86"/>
      <c r="AC159" s="86"/>
      <c r="AD159" s="86"/>
      <c r="AE159" s="86"/>
      <c r="AF159" s="87">
        <f>($Z$158-Z159)*1000</f>
        <v>0</v>
      </c>
      <c r="AG159" s="87"/>
      <c r="AH159" s="87"/>
      <c r="AI159" s="87"/>
      <c r="AJ159" s="87"/>
      <c r="AK159" s="87"/>
      <c r="AL159" s="87"/>
      <c r="AP159" s="64"/>
      <c r="AV159" s="64"/>
      <c r="AW159" s="64"/>
      <c r="AX159" s="64"/>
      <c r="AY159" s="64"/>
      <c r="AZ159" s="64"/>
      <c r="BA159" s="64"/>
    </row>
    <row r="160" spans="1:53" s="1" customFormat="1" ht="13.5" customHeight="1">
      <c r="B160" s="83">
        <v>2</v>
      </c>
      <c r="C160" s="83"/>
      <c r="D160" s="83"/>
      <c r="E160" s="85">
        <v>47.630299999999998</v>
      </c>
      <c r="F160" s="85"/>
      <c r="G160" s="85"/>
      <c r="H160" s="85"/>
      <c r="I160" s="85">
        <v>47.630299999999998</v>
      </c>
      <c r="J160" s="85"/>
      <c r="K160" s="85"/>
      <c r="L160" s="85"/>
      <c r="M160" s="85">
        <v>47.630299999999998</v>
      </c>
      <c r="N160" s="85"/>
      <c r="O160" s="85"/>
      <c r="P160" s="85"/>
      <c r="Q160" s="85"/>
      <c r="R160" s="85">
        <v>47.630299999999998</v>
      </c>
      <c r="S160" s="85"/>
      <c r="T160" s="85"/>
      <c r="U160" s="85"/>
      <c r="V160" s="85">
        <v>47.630299999999998</v>
      </c>
      <c r="W160" s="85"/>
      <c r="X160" s="85"/>
      <c r="Y160" s="85"/>
      <c r="Z160" s="86">
        <f t="shared" si="4"/>
        <v>47.630299999999998</v>
      </c>
      <c r="AA160" s="86"/>
      <c r="AB160" s="86"/>
      <c r="AC160" s="86"/>
      <c r="AD160" s="86"/>
      <c r="AE160" s="86"/>
      <c r="AF160" s="87">
        <f>($Z$158-Z160)*1000</f>
        <v>-9.9999999996214201E-2</v>
      </c>
      <c r="AG160" s="87"/>
      <c r="AH160" s="87"/>
      <c r="AI160" s="87"/>
      <c r="AJ160" s="87"/>
      <c r="AK160" s="87"/>
      <c r="AL160" s="87"/>
      <c r="AP160" s="64"/>
      <c r="AV160" s="64"/>
      <c r="AW160" s="64"/>
      <c r="AX160" s="64"/>
      <c r="AY160" s="64"/>
      <c r="AZ160" s="64"/>
      <c r="BA160" s="64"/>
    </row>
    <row r="161" spans="2:53" s="1" customFormat="1" ht="13.5" customHeight="1">
      <c r="B161" s="83">
        <v>3</v>
      </c>
      <c r="C161" s="83"/>
      <c r="D161" s="83"/>
      <c r="E161" s="85">
        <v>47.630299999999998</v>
      </c>
      <c r="F161" s="85"/>
      <c r="G161" s="85"/>
      <c r="H161" s="85"/>
      <c r="I161" s="85">
        <v>47.630299999999998</v>
      </c>
      <c r="J161" s="85"/>
      <c r="K161" s="85"/>
      <c r="L161" s="85"/>
      <c r="M161" s="85">
        <v>47.630299999999998</v>
      </c>
      <c r="N161" s="85"/>
      <c r="O161" s="85"/>
      <c r="P161" s="85"/>
      <c r="Q161" s="85"/>
      <c r="R161" s="85">
        <v>47.630299999999998</v>
      </c>
      <c r="S161" s="85"/>
      <c r="T161" s="85"/>
      <c r="U161" s="85"/>
      <c r="V161" s="85">
        <v>47.630299999999998</v>
      </c>
      <c r="W161" s="85"/>
      <c r="X161" s="85"/>
      <c r="Y161" s="85"/>
      <c r="Z161" s="86">
        <f t="shared" si="4"/>
        <v>47.630299999999998</v>
      </c>
      <c r="AA161" s="86"/>
      <c r="AB161" s="86"/>
      <c r="AC161" s="86"/>
      <c r="AD161" s="86"/>
      <c r="AE161" s="86"/>
      <c r="AF161" s="87">
        <f t="shared" ref="AF161:AF171" si="5">($Z$158-Z161)*1000</f>
        <v>-9.9999999996214201E-2</v>
      </c>
      <c r="AG161" s="87"/>
      <c r="AH161" s="87"/>
      <c r="AI161" s="87"/>
      <c r="AJ161" s="87"/>
      <c r="AK161" s="87"/>
      <c r="AL161" s="87"/>
      <c r="AP161" s="64"/>
      <c r="AV161" s="64"/>
      <c r="AW161" s="64"/>
      <c r="AX161" s="64"/>
      <c r="AY161" s="64"/>
      <c r="AZ161" s="64"/>
      <c r="BA161" s="64"/>
    </row>
    <row r="162" spans="2:53" s="1" customFormat="1" ht="13.5" customHeight="1">
      <c r="B162" s="83">
        <v>4</v>
      </c>
      <c r="C162" s="83"/>
      <c r="D162" s="83"/>
      <c r="E162" s="85">
        <v>47.630200000000002</v>
      </c>
      <c r="F162" s="85"/>
      <c r="G162" s="85"/>
      <c r="H162" s="85"/>
      <c r="I162" s="85">
        <v>47.630200000000002</v>
      </c>
      <c r="J162" s="85"/>
      <c r="K162" s="85"/>
      <c r="L162" s="85"/>
      <c r="M162" s="85">
        <v>47.630200000000002</v>
      </c>
      <c r="N162" s="85"/>
      <c r="O162" s="85"/>
      <c r="P162" s="85"/>
      <c r="Q162" s="85"/>
      <c r="R162" s="85">
        <v>47.630200000000002</v>
      </c>
      <c r="S162" s="85"/>
      <c r="T162" s="85"/>
      <c r="U162" s="85"/>
      <c r="V162" s="85">
        <v>47.630200000000002</v>
      </c>
      <c r="W162" s="85"/>
      <c r="X162" s="85"/>
      <c r="Y162" s="85"/>
      <c r="Z162" s="86">
        <f t="shared" si="4"/>
        <v>47.630200000000002</v>
      </c>
      <c r="AA162" s="86"/>
      <c r="AB162" s="86"/>
      <c r="AC162" s="86"/>
      <c r="AD162" s="86"/>
      <c r="AE162" s="86"/>
      <c r="AF162" s="87">
        <f t="shared" si="5"/>
        <v>0</v>
      </c>
      <c r="AG162" s="87"/>
      <c r="AH162" s="87"/>
      <c r="AI162" s="87"/>
      <c r="AJ162" s="87"/>
      <c r="AK162" s="87"/>
      <c r="AL162" s="87"/>
      <c r="AP162" s="64"/>
      <c r="AV162" s="64"/>
      <c r="AW162" s="64"/>
      <c r="AX162" s="64"/>
      <c r="AY162" s="64"/>
      <c r="AZ162" s="64"/>
      <c r="BA162" s="64"/>
    </row>
    <row r="163" spans="2:53" s="1" customFormat="1" ht="13.5" customHeight="1">
      <c r="B163" s="83">
        <v>5</v>
      </c>
      <c r="C163" s="83"/>
      <c r="D163" s="83"/>
      <c r="E163" s="85">
        <v>47.630299999999998</v>
      </c>
      <c r="F163" s="85"/>
      <c r="G163" s="85"/>
      <c r="H163" s="85"/>
      <c r="I163" s="85">
        <v>47.630299999999998</v>
      </c>
      <c r="J163" s="85"/>
      <c r="K163" s="85"/>
      <c r="L163" s="85"/>
      <c r="M163" s="85">
        <v>47.630400000000002</v>
      </c>
      <c r="N163" s="85"/>
      <c r="O163" s="85"/>
      <c r="P163" s="85"/>
      <c r="Q163" s="85"/>
      <c r="R163" s="85">
        <v>47.630400000000002</v>
      </c>
      <c r="S163" s="85"/>
      <c r="T163" s="85"/>
      <c r="U163" s="85"/>
      <c r="V163" s="85">
        <v>47.630400000000002</v>
      </c>
      <c r="W163" s="85"/>
      <c r="X163" s="85"/>
      <c r="Y163" s="85"/>
      <c r="Z163" s="86">
        <f t="shared" si="4"/>
        <v>47.630360000000003</v>
      </c>
      <c r="AA163" s="86"/>
      <c r="AB163" s="86"/>
      <c r="AC163" s="86"/>
      <c r="AD163" s="86"/>
      <c r="AE163" s="86"/>
      <c r="AF163" s="87">
        <f t="shared" si="5"/>
        <v>-0.160000000001048</v>
      </c>
      <c r="AG163" s="87"/>
      <c r="AH163" s="87"/>
      <c r="AI163" s="87"/>
      <c r="AJ163" s="87"/>
      <c r="AK163" s="87"/>
      <c r="AL163" s="87"/>
      <c r="AP163" s="64"/>
      <c r="AV163" s="64"/>
      <c r="AW163" s="64"/>
      <c r="AX163" s="64"/>
      <c r="AY163" s="64"/>
      <c r="AZ163" s="64"/>
      <c r="BA163" s="64"/>
    </row>
    <row r="164" spans="2:53" s="1" customFormat="1" ht="13.5" customHeight="1">
      <c r="B164" s="83">
        <v>6</v>
      </c>
      <c r="C164" s="83"/>
      <c r="D164" s="83"/>
      <c r="E164" s="85">
        <v>47.630299999999998</v>
      </c>
      <c r="F164" s="85"/>
      <c r="G164" s="85"/>
      <c r="H164" s="85"/>
      <c r="I164" s="85">
        <v>47.630299999999998</v>
      </c>
      <c r="J164" s="85"/>
      <c r="K164" s="85"/>
      <c r="L164" s="85"/>
      <c r="M164" s="85">
        <v>47.630299999999998</v>
      </c>
      <c r="N164" s="85"/>
      <c r="O164" s="85"/>
      <c r="P164" s="85"/>
      <c r="Q164" s="85"/>
      <c r="R164" s="85">
        <v>47.630299999999998</v>
      </c>
      <c r="S164" s="85"/>
      <c r="T164" s="85"/>
      <c r="U164" s="85"/>
      <c r="V164" s="85">
        <v>47.630299999999998</v>
      </c>
      <c r="W164" s="85"/>
      <c r="X164" s="85"/>
      <c r="Y164" s="85"/>
      <c r="Z164" s="86">
        <f t="shared" si="4"/>
        <v>47.630299999999998</v>
      </c>
      <c r="AA164" s="86"/>
      <c r="AB164" s="86"/>
      <c r="AC164" s="86"/>
      <c r="AD164" s="86"/>
      <c r="AE164" s="86"/>
      <c r="AF164" s="87">
        <f t="shared" si="5"/>
        <v>-9.9999999996214201E-2</v>
      </c>
      <c r="AG164" s="87"/>
      <c r="AH164" s="87"/>
      <c r="AI164" s="87"/>
      <c r="AJ164" s="87"/>
      <c r="AK164" s="87"/>
      <c r="AL164" s="87"/>
      <c r="AP164" s="64"/>
      <c r="AV164" s="64"/>
      <c r="AW164" s="64"/>
      <c r="AX164" s="64"/>
      <c r="AY164" s="64"/>
      <c r="AZ164" s="64"/>
      <c r="BA164" s="64"/>
    </row>
    <row r="165" spans="2:53" s="1" customFormat="1" ht="13.5" customHeight="1">
      <c r="B165" s="83">
        <v>7</v>
      </c>
      <c r="C165" s="83"/>
      <c r="D165" s="83"/>
      <c r="E165" s="85">
        <v>47.630099999999999</v>
      </c>
      <c r="F165" s="85"/>
      <c r="G165" s="85"/>
      <c r="H165" s="85"/>
      <c r="I165" s="85">
        <v>47.630099999999999</v>
      </c>
      <c r="J165" s="85"/>
      <c r="K165" s="85"/>
      <c r="L165" s="85"/>
      <c r="M165" s="85">
        <v>47.630099999999999</v>
      </c>
      <c r="N165" s="85"/>
      <c r="O165" s="85"/>
      <c r="P165" s="85"/>
      <c r="Q165" s="85"/>
      <c r="R165" s="85">
        <v>47.630099999999999</v>
      </c>
      <c r="S165" s="85"/>
      <c r="T165" s="85"/>
      <c r="U165" s="85"/>
      <c r="V165" s="85">
        <v>47.630099999999999</v>
      </c>
      <c r="W165" s="85"/>
      <c r="X165" s="85"/>
      <c r="Y165" s="85"/>
      <c r="Z165" s="86">
        <f t="shared" si="4"/>
        <v>47.630099999999999</v>
      </c>
      <c r="AA165" s="86"/>
      <c r="AB165" s="86"/>
      <c r="AC165" s="86"/>
      <c r="AD165" s="86"/>
      <c r="AE165" s="86"/>
      <c r="AF165" s="87">
        <f t="shared" si="5"/>
        <v>0.10000000000332</v>
      </c>
      <c r="AG165" s="87"/>
      <c r="AH165" s="87"/>
      <c r="AI165" s="87"/>
      <c r="AJ165" s="87"/>
      <c r="AK165" s="87"/>
      <c r="AL165" s="87"/>
      <c r="AP165" s="64"/>
      <c r="AV165" s="64"/>
      <c r="AW165" s="64"/>
      <c r="AX165" s="64"/>
      <c r="AY165" s="64"/>
      <c r="AZ165" s="64"/>
      <c r="BA165" s="64"/>
    </row>
    <row r="166" spans="2:53" s="1" customFormat="1" ht="13.5" customHeight="1">
      <c r="B166" s="83">
        <v>8</v>
      </c>
      <c r="C166" s="83"/>
      <c r="D166" s="83"/>
      <c r="E166" s="85">
        <v>47.630200000000002</v>
      </c>
      <c r="F166" s="85"/>
      <c r="G166" s="85"/>
      <c r="H166" s="85"/>
      <c r="I166" s="85">
        <v>47.630200000000002</v>
      </c>
      <c r="J166" s="85"/>
      <c r="K166" s="85"/>
      <c r="L166" s="85"/>
      <c r="M166" s="85">
        <v>47.630200000000002</v>
      </c>
      <c r="N166" s="85"/>
      <c r="O166" s="85"/>
      <c r="P166" s="85"/>
      <c r="Q166" s="85"/>
      <c r="R166" s="85">
        <v>47.630200000000002</v>
      </c>
      <c r="S166" s="85"/>
      <c r="T166" s="85"/>
      <c r="U166" s="85"/>
      <c r="V166" s="85">
        <v>47.630200000000002</v>
      </c>
      <c r="W166" s="85"/>
      <c r="X166" s="85"/>
      <c r="Y166" s="85"/>
      <c r="Z166" s="86">
        <f t="shared" si="4"/>
        <v>47.630200000000002</v>
      </c>
      <c r="AA166" s="86"/>
      <c r="AB166" s="86"/>
      <c r="AC166" s="86"/>
      <c r="AD166" s="86"/>
      <c r="AE166" s="86"/>
      <c r="AF166" s="87">
        <f t="shared" si="5"/>
        <v>0</v>
      </c>
      <c r="AG166" s="87"/>
      <c r="AH166" s="87"/>
      <c r="AI166" s="87"/>
      <c r="AJ166" s="87"/>
      <c r="AK166" s="87"/>
      <c r="AL166" s="87"/>
      <c r="AP166" s="64"/>
      <c r="AV166" s="64"/>
      <c r="AW166" s="64"/>
      <c r="AX166" s="64"/>
      <c r="AY166" s="64"/>
      <c r="AZ166" s="64"/>
      <c r="BA166" s="64"/>
    </row>
    <row r="167" spans="2:53" s="1" customFormat="1" ht="13.5" customHeight="1">
      <c r="B167" s="83">
        <v>9</v>
      </c>
      <c r="C167" s="83"/>
      <c r="D167" s="83"/>
      <c r="E167" s="85">
        <v>47.630400000000002</v>
      </c>
      <c r="F167" s="85"/>
      <c r="G167" s="85"/>
      <c r="H167" s="85"/>
      <c r="I167" s="85">
        <v>47.630499999999998</v>
      </c>
      <c r="J167" s="85"/>
      <c r="K167" s="85"/>
      <c r="L167" s="85"/>
      <c r="M167" s="85">
        <v>47.630499999999998</v>
      </c>
      <c r="N167" s="85"/>
      <c r="O167" s="85"/>
      <c r="P167" s="85"/>
      <c r="Q167" s="85"/>
      <c r="R167" s="85">
        <v>47.630499999999998</v>
      </c>
      <c r="S167" s="85"/>
      <c r="T167" s="85"/>
      <c r="U167" s="85"/>
      <c r="V167" s="85">
        <v>47.630499999999998</v>
      </c>
      <c r="W167" s="85"/>
      <c r="X167" s="85"/>
      <c r="Y167" s="85"/>
      <c r="Z167" s="86">
        <f t="shared" si="4"/>
        <v>47.630479999999999</v>
      </c>
      <c r="AA167" s="86"/>
      <c r="AB167" s="86"/>
      <c r="AC167" s="86"/>
      <c r="AD167" s="86"/>
      <c r="AE167" s="86"/>
      <c r="AF167" s="87">
        <f t="shared" si="5"/>
        <v>-0.27999999998940001</v>
      </c>
      <c r="AG167" s="87"/>
      <c r="AH167" s="87"/>
      <c r="AI167" s="87"/>
      <c r="AJ167" s="87"/>
      <c r="AK167" s="87"/>
      <c r="AL167" s="87"/>
      <c r="AP167" s="64"/>
      <c r="AV167" s="64"/>
      <c r="AW167" s="64"/>
      <c r="AX167" s="64"/>
      <c r="AY167" s="64"/>
      <c r="AZ167" s="64"/>
      <c r="BA167" s="64"/>
    </row>
    <row r="168" spans="2:53" s="1" customFormat="1" ht="13.5" customHeight="1">
      <c r="B168" s="83">
        <v>10</v>
      </c>
      <c r="C168" s="83"/>
      <c r="D168" s="83"/>
      <c r="E168" s="85">
        <v>47.630099999999999</v>
      </c>
      <c r="F168" s="85"/>
      <c r="G168" s="85"/>
      <c r="H168" s="85"/>
      <c r="I168" s="85">
        <v>47.630099999999999</v>
      </c>
      <c r="J168" s="85"/>
      <c r="K168" s="85"/>
      <c r="L168" s="85"/>
      <c r="M168" s="85">
        <v>47.63</v>
      </c>
      <c r="N168" s="85"/>
      <c r="O168" s="85"/>
      <c r="P168" s="85"/>
      <c r="Q168" s="85"/>
      <c r="R168" s="85">
        <v>47.630099999999999</v>
      </c>
      <c r="S168" s="85"/>
      <c r="T168" s="85"/>
      <c r="U168" s="85"/>
      <c r="V168" s="85">
        <v>47.630099999999999</v>
      </c>
      <c r="W168" s="85"/>
      <c r="X168" s="85"/>
      <c r="Y168" s="85"/>
      <c r="Z168" s="86">
        <f t="shared" si="4"/>
        <v>47.63008</v>
      </c>
      <c r="AA168" s="86"/>
      <c r="AB168" s="86"/>
      <c r="AC168" s="86"/>
      <c r="AD168" s="86"/>
      <c r="AE168" s="86"/>
      <c r="AF168" s="87">
        <f t="shared" si="5"/>
        <v>0.120000000002563</v>
      </c>
      <c r="AG168" s="87"/>
      <c r="AH168" s="87"/>
      <c r="AI168" s="87"/>
      <c r="AJ168" s="87"/>
      <c r="AK168" s="87"/>
      <c r="AL168" s="87"/>
      <c r="AP168" s="64"/>
      <c r="AV168" s="64"/>
      <c r="AW168" s="64"/>
      <c r="AX168" s="64"/>
      <c r="AY168" s="64"/>
      <c r="AZ168" s="64"/>
      <c r="BA168" s="64"/>
    </row>
    <row r="169" spans="2:53" s="1" customFormat="1" ht="13.5" customHeight="1">
      <c r="B169" s="83">
        <v>11</v>
      </c>
      <c r="C169" s="83"/>
      <c r="D169" s="83"/>
      <c r="E169" s="85">
        <v>47.630099999999999</v>
      </c>
      <c r="F169" s="85"/>
      <c r="G169" s="85"/>
      <c r="H169" s="85"/>
      <c r="I169" s="85">
        <v>47.630099999999999</v>
      </c>
      <c r="J169" s="85"/>
      <c r="K169" s="85"/>
      <c r="L169" s="85"/>
      <c r="M169" s="85">
        <v>47.630200000000002</v>
      </c>
      <c r="N169" s="85"/>
      <c r="O169" s="85"/>
      <c r="P169" s="85"/>
      <c r="Q169" s="85"/>
      <c r="R169" s="85">
        <v>47.630099999999999</v>
      </c>
      <c r="S169" s="85"/>
      <c r="T169" s="85"/>
      <c r="U169" s="85"/>
      <c r="V169" s="85">
        <v>47.630099999999999</v>
      </c>
      <c r="W169" s="85"/>
      <c r="X169" s="85"/>
      <c r="Y169" s="85"/>
      <c r="Z169" s="86">
        <f t="shared" si="4"/>
        <v>47.630119999999998</v>
      </c>
      <c r="AA169" s="86"/>
      <c r="AB169" s="86"/>
      <c r="AC169" s="86"/>
      <c r="AD169" s="86"/>
      <c r="AE169" s="86"/>
      <c r="AF169" s="87">
        <f t="shared" si="5"/>
        <v>8.0000000004076796E-2</v>
      </c>
      <c r="AG169" s="87"/>
      <c r="AH169" s="87"/>
      <c r="AI169" s="87"/>
      <c r="AJ169" s="87"/>
      <c r="AK169" s="87"/>
      <c r="AL169" s="87"/>
      <c r="AP169" s="64"/>
      <c r="AV169" s="64"/>
      <c r="AW169" s="64"/>
      <c r="AX169" s="64"/>
      <c r="AY169" s="64"/>
      <c r="AZ169" s="64"/>
      <c r="BA169" s="64"/>
    </row>
    <row r="170" spans="2:53" s="1" customFormat="1" ht="13.5" customHeight="1">
      <c r="B170" s="83">
        <v>12</v>
      </c>
      <c r="C170" s="83"/>
      <c r="D170" s="83"/>
      <c r="E170" s="85">
        <v>47.630400000000002</v>
      </c>
      <c r="F170" s="85"/>
      <c r="G170" s="85"/>
      <c r="H170" s="85"/>
      <c r="I170" s="85">
        <v>47.630400000000002</v>
      </c>
      <c r="J170" s="85"/>
      <c r="K170" s="85"/>
      <c r="L170" s="85"/>
      <c r="M170" s="85">
        <v>47.630400000000002</v>
      </c>
      <c r="N170" s="85"/>
      <c r="O170" s="85"/>
      <c r="P170" s="85"/>
      <c r="Q170" s="85"/>
      <c r="R170" s="85">
        <v>47.630400000000002</v>
      </c>
      <c r="S170" s="85"/>
      <c r="T170" s="85"/>
      <c r="U170" s="85"/>
      <c r="V170" s="85">
        <v>47.630400000000002</v>
      </c>
      <c r="W170" s="85"/>
      <c r="X170" s="85"/>
      <c r="Y170" s="85"/>
      <c r="Z170" s="86">
        <f t="shared" si="4"/>
        <v>47.630400000000002</v>
      </c>
      <c r="AA170" s="86"/>
      <c r="AB170" s="86"/>
      <c r="AC170" s="86"/>
      <c r="AD170" s="86"/>
      <c r="AE170" s="86"/>
      <c r="AF170" s="87">
        <f t="shared" si="5"/>
        <v>-0.19999999999953399</v>
      </c>
      <c r="AG170" s="87"/>
      <c r="AH170" s="87"/>
      <c r="AI170" s="87"/>
      <c r="AJ170" s="87"/>
      <c r="AK170" s="87"/>
      <c r="AL170" s="87"/>
      <c r="AP170" s="64"/>
      <c r="AV170" s="64"/>
      <c r="AW170" s="64"/>
      <c r="AX170" s="64"/>
      <c r="AY170" s="64"/>
      <c r="AZ170" s="64"/>
      <c r="BA170" s="64"/>
    </row>
    <row r="171" spans="2:53" s="1" customFormat="1" ht="13.5" customHeight="1">
      <c r="B171" s="83">
        <v>0</v>
      </c>
      <c r="C171" s="83"/>
      <c r="D171" s="83"/>
      <c r="E171" s="85">
        <v>47.630200000000002</v>
      </c>
      <c r="F171" s="85"/>
      <c r="G171" s="85"/>
      <c r="H171" s="85"/>
      <c r="I171" s="85">
        <v>47.630200000000002</v>
      </c>
      <c r="J171" s="85"/>
      <c r="K171" s="85"/>
      <c r="L171" s="85"/>
      <c r="M171" s="85">
        <v>47.630200000000002</v>
      </c>
      <c r="N171" s="85"/>
      <c r="O171" s="85"/>
      <c r="P171" s="85"/>
      <c r="Q171" s="85"/>
      <c r="R171" s="85">
        <v>47.630200000000002</v>
      </c>
      <c r="S171" s="85"/>
      <c r="T171" s="85"/>
      <c r="U171" s="85"/>
      <c r="V171" s="85">
        <v>47.630200000000002</v>
      </c>
      <c r="W171" s="85"/>
      <c r="X171" s="85"/>
      <c r="Y171" s="85"/>
      <c r="Z171" s="86">
        <f t="shared" si="4"/>
        <v>47.630200000000002</v>
      </c>
      <c r="AA171" s="86"/>
      <c r="AB171" s="86"/>
      <c r="AC171" s="86"/>
      <c r="AD171" s="86"/>
      <c r="AE171" s="86"/>
      <c r="AF171" s="87">
        <f t="shared" si="5"/>
        <v>0</v>
      </c>
      <c r="AG171" s="87"/>
      <c r="AH171" s="87"/>
      <c r="AI171" s="87"/>
      <c r="AJ171" s="87"/>
      <c r="AK171" s="87"/>
      <c r="AL171" s="87"/>
      <c r="AP171" s="64"/>
      <c r="AV171" s="64"/>
      <c r="AW171" s="64"/>
      <c r="AX171" s="64"/>
      <c r="AY171" s="64"/>
      <c r="AZ171" s="64"/>
      <c r="BA171" s="64"/>
    </row>
    <row r="172" spans="2:53" ht="13.5" customHeight="1">
      <c r="B172" s="141" t="s">
        <v>148</v>
      </c>
      <c r="C172" s="99"/>
      <c r="D172" s="99"/>
      <c r="E172" s="99"/>
      <c r="F172" s="99"/>
      <c r="G172" s="99"/>
      <c r="H172" s="99"/>
      <c r="I172" s="99"/>
      <c r="J172" s="99">
        <f>IF(ABS(MAX(AF158:AL171))&gt;ABS(MIN(AF158:AL171)),ABS(MAX(AF158:AL171)),ABS(MIN(AF158:AL171)))</f>
        <v>0.27999999998940001</v>
      </c>
      <c r="K172" s="99"/>
      <c r="L172" s="99"/>
      <c r="M172" s="99"/>
      <c r="N172" s="151" t="s">
        <v>149</v>
      </c>
      <c r="O172" s="151"/>
      <c r="P172" s="151"/>
      <c r="Q172" s="151"/>
      <c r="R172" s="151"/>
      <c r="S172" s="151"/>
      <c r="T172" s="151"/>
      <c r="U172" s="151"/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/>
      <c r="AH172" s="151"/>
      <c r="AI172" s="151"/>
      <c r="AJ172" s="151"/>
      <c r="AK172" s="151"/>
      <c r="AL172" s="152"/>
    </row>
    <row r="173" spans="2:53" ht="13.5" customHeight="1">
      <c r="B173" s="113"/>
      <c r="C173" s="114"/>
      <c r="D173" s="114"/>
      <c r="E173" s="114"/>
      <c r="F173" s="114"/>
      <c r="G173" s="114"/>
      <c r="H173" s="114"/>
      <c r="I173" s="114"/>
      <c r="J173" s="114"/>
      <c r="K173" s="114"/>
      <c r="L173" s="114"/>
      <c r="M173" s="114"/>
      <c r="N173" s="121"/>
      <c r="O173" s="121"/>
      <c r="P173" s="121"/>
      <c r="Q173" s="121"/>
      <c r="R173" s="121"/>
      <c r="S173" s="121"/>
      <c r="T173" s="121"/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F173" s="121"/>
      <c r="AG173" s="121"/>
      <c r="AH173" s="121"/>
      <c r="AI173" s="121"/>
      <c r="AJ173" s="121"/>
      <c r="AK173" s="121"/>
      <c r="AL173" s="122"/>
    </row>
    <row r="174" spans="2:53" ht="13.5" customHeight="1"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  <c r="AH174" s="53"/>
      <c r="AI174" s="53"/>
      <c r="AJ174" s="53"/>
      <c r="AK174" s="53"/>
      <c r="AL174" s="53"/>
    </row>
    <row r="175" spans="2:53" ht="13.5" customHeight="1"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</row>
    <row r="176" spans="2:53" ht="13.5" customHeight="1"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  <c r="AH176" s="53"/>
      <c r="AI176" s="53"/>
      <c r="AJ176" s="53"/>
      <c r="AK176" s="53"/>
      <c r="AL176" s="53"/>
    </row>
    <row r="177" spans="2:38" ht="13.5" customHeight="1"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  <c r="AG177" s="53"/>
      <c r="AH177" s="53"/>
      <c r="AI177" s="53"/>
      <c r="AJ177" s="53"/>
      <c r="AK177" s="53"/>
      <c r="AL177" s="53"/>
    </row>
    <row r="178" spans="2:38" ht="13.5" customHeight="1"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3"/>
      <c r="AK178" s="53"/>
      <c r="AL178" s="53"/>
    </row>
    <row r="179" spans="2:38" ht="13.5" customHeight="1"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</row>
    <row r="180" spans="2:38" ht="13.5" customHeight="1"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53"/>
      <c r="AF180" s="53"/>
      <c r="AG180" s="53"/>
      <c r="AH180" s="53"/>
      <c r="AI180" s="53"/>
      <c r="AJ180" s="53"/>
      <c r="AK180" s="53"/>
      <c r="AL180" s="53"/>
    </row>
    <row r="181" spans="2:38" ht="13.5" customHeight="1"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3"/>
      <c r="AK181" s="53"/>
      <c r="AL181" s="53"/>
    </row>
    <row r="182" spans="2:38" ht="13.5" customHeight="1"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</row>
    <row r="183" spans="2:38" ht="13.5" customHeight="1"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  <c r="AL183" s="53"/>
    </row>
    <row r="184" spans="2:38" ht="13.5" customHeight="1"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3"/>
      <c r="AK184" s="53"/>
      <c r="AL184" s="53"/>
    </row>
    <row r="185" spans="2:38" ht="13.5" customHeight="1"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  <c r="AG185" s="53"/>
      <c r="AH185" s="53"/>
      <c r="AI185" s="53"/>
      <c r="AJ185" s="53"/>
      <c r="AK185" s="53"/>
      <c r="AL185" s="53"/>
    </row>
    <row r="186" spans="2:38" ht="13.5" customHeight="1"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53"/>
      <c r="AF186" s="53"/>
      <c r="AG186" s="53"/>
      <c r="AH186" s="53"/>
      <c r="AI186" s="53"/>
      <c r="AJ186" s="53"/>
      <c r="AK186" s="53"/>
      <c r="AL186" s="53"/>
    </row>
    <row r="187" spans="2:38" ht="13.5" customHeight="1"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/>
      <c r="AJ187" s="53"/>
      <c r="AK187" s="53"/>
      <c r="AL187" s="53"/>
    </row>
    <row r="188" spans="2:38" ht="13.5" customHeight="1"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  <c r="AE188" s="53"/>
      <c r="AF188" s="53"/>
      <c r="AG188" s="53"/>
      <c r="AH188" s="53"/>
      <c r="AI188" s="53"/>
      <c r="AJ188" s="53"/>
      <c r="AK188" s="53"/>
      <c r="AL188" s="53"/>
    </row>
    <row r="189" spans="2:38" ht="13.5" customHeight="1"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  <c r="AG189" s="53"/>
      <c r="AH189" s="53"/>
      <c r="AI189" s="53"/>
      <c r="AJ189" s="53"/>
      <c r="AK189" s="53"/>
      <c r="AL189" s="53"/>
    </row>
    <row r="190" spans="2:38" ht="13.5" customHeight="1"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3"/>
      <c r="AK190" s="53"/>
      <c r="AL190" s="53"/>
    </row>
    <row r="191" spans="2:38" ht="13.5" customHeight="1"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  <c r="AH191" s="53"/>
      <c r="AI191" s="53"/>
      <c r="AJ191" s="53"/>
      <c r="AK191" s="53"/>
      <c r="AL191" s="53"/>
    </row>
    <row r="192" spans="2:38" ht="13.5" customHeight="1"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53"/>
      <c r="AE192" s="53"/>
      <c r="AF192" s="53"/>
      <c r="AG192" s="53"/>
      <c r="AH192" s="53"/>
      <c r="AI192" s="53"/>
      <c r="AJ192" s="53"/>
      <c r="AK192" s="53"/>
      <c r="AL192" s="53"/>
    </row>
    <row r="193" spans="1:53" ht="13.5" customHeight="1"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</row>
    <row r="194" spans="1:53" ht="13.5" customHeight="1"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  <c r="AG194" s="53"/>
      <c r="AH194" s="53"/>
      <c r="AI194" s="53"/>
      <c r="AJ194" s="53"/>
      <c r="AK194" s="53"/>
      <c r="AL194" s="53"/>
    </row>
    <row r="195" spans="1:53" ht="13.5" customHeight="1"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  <c r="AH195" s="53"/>
      <c r="AI195" s="53"/>
      <c r="AJ195" s="53"/>
      <c r="AK195" s="53"/>
      <c r="AL195" s="53"/>
    </row>
    <row r="196" spans="1:53" ht="13.5" customHeight="1"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  <c r="AH196" s="53"/>
      <c r="AI196" s="53"/>
      <c r="AJ196" s="53"/>
      <c r="AK196" s="53"/>
      <c r="AL196" s="53"/>
    </row>
    <row r="197" spans="1:53" ht="13.5" customHeight="1"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  <c r="AD197" s="53"/>
      <c r="AE197" s="53"/>
      <c r="AF197" s="53"/>
      <c r="AG197" s="53"/>
      <c r="AH197" s="53"/>
      <c r="AI197" s="53"/>
      <c r="AJ197" s="53"/>
      <c r="AK197" s="53"/>
      <c r="AL197" s="53"/>
    </row>
    <row r="198" spans="1:53" ht="13.5" customHeight="1"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53"/>
      <c r="AD198" s="53"/>
      <c r="AE198" s="53"/>
      <c r="AF198" s="53"/>
      <c r="AG198" s="53"/>
      <c r="AH198" s="53"/>
      <c r="AI198" s="53"/>
      <c r="AJ198" s="53"/>
      <c r="AK198" s="53"/>
      <c r="AL198" s="53"/>
    </row>
    <row r="199" spans="1:53" ht="13.5" customHeight="1"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3"/>
      <c r="AK199" s="53"/>
      <c r="AL199" s="53"/>
    </row>
    <row r="200" spans="1:53" ht="13.5" customHeight="1"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  <c r="AG200" s="53"/>
      <c r="AH200" s="53"/>
      <c r="AI200" s="53"/>
      <c r="AJ200" s="53"/>
      <c r="AK200" s="53"/>
      <c r="AL200" s="53"/>
    </row>
    <row r="201" spans="1:53" ht="13.5" customHeight="1">
      <c r="A201" s="115" t="s">
        <v>150</v>
      </c>
      <c r="B201" s="115"/>
      <c r="C201" s="115"/>
      <c r="D201" s="115"/>
      <c r="E201" s="115"/>
      <c r="F201" s="115"/>
      <c r="G201" s="115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  <c r="R201" s="115"/>
      <c r="S201" s="115"/>
      <c r="T201" s="115"/>
      <c r="U201" s="115"/>
      <c r="V201" s="115"/>
      <c r="W201" s="115"/>
      <c r="X201" s="115"/>
      <c r="Y201" s="115"/>
      <c r="Z201" s="115"/>
      <c r="AA201" s="115"/>
      <c r="AB201" s="115"/>
      <c r="AC201" s="115"/>
      <c r="AD201" s="115"/>
      <c r="AE201" s="115"/>
      <c r="AF201" s="115"/>
      <c r="AG201" s="115"/>
      <c r="AH201" s="115"/>
      <c r="AI201" s="115"/>
      <c r="AJ201" s="115"/>
      <c r="AK201" s="115"/>
      <c r="AL201" s="115"/>
      <c r="AM201" s="115"/>
    </row>
    <row r="202" spans="1:53" ht="13.5" customHeight="1">
      <c r="A202" s="115"/>
      <c r="B202" s="115"/>
      <c r="C202" s="115"/>
      <c r="D202" s="115"/>
      <c r="E202" s="115"/>
      <c r="F202" s="115"/>
      <c r="G202" s="115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  <c r="R202" s="115"/>
      <c r="S202" s="115"/>
      <c r="T202" s="115"/>
      <c r="U202" s="115"/>
      <c r="V202" s="115"/>
      <c r="W202" s="115"/>
      <c r="X202" s="115"/>
      <c r="Y202" s="115"/>
      <c r="Z202" s="115"/>
      <c r="AA202" s="115"/>
      <c r="AB202" s="115"/>
      <c r="AC202" s="115"/>
      <c r="AD202" s="115"/>
      <c r="AE202" s="115"/>
      <c r="AF202" s="115"/>
      <c r="AG202" s="115"/>
      <c r="AH202" s="115"/>
      <c r="AI202" s="115"/>
      <c r="AJ202" s="115"/>
      <c r="AK202" s="115"/>
      <c r="AL202" s="115"/>
      <c r="AM202" s="115"/>
    </row>
    <row r="203" spans="1:53" s="1" customFormat="1" ht="13.5" customHeight="1">
      <c r="C203" s="83" t="s">
        <v>143</v>
      </c>
      <c r="D203" s="83"/>
      <c r="E203" s="83"/>
      <c r="F203" s="157" t="s">
        <v>151</v>
      </c>
      <c r="G203" s="157"/>
      <c r="H203" s="157"/>
      <c r="I203" s="157"/>
      <c r="J203" s="84" t="s">
        <v>152</v>
      </c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  <c r="V203" s="84"/>
      <c r="W203" s="84"/>
      <c r="X203" s="84"/>
      <c r="Y203" s="84"/>
      <c r="Z203" s="84"/>
      <c r="AA203" s="84"/>
      <c r="AB203" s="84"/>
      <c r="AC203" s="84"/>
      <c r="AD203" s="83" t="s">
        <v>153</v>
      </c>
      <c r="AE203" s="83"/>
      <c r="AF203" s="83"/>
      <c r="AG203" s="83"/>
      <c r="AH203" s="83" t="s">
        <v>154</v>
      </c>
      <c r="AI203" s="83"/>
      <c r="AJ203" s="83"/>
      <c r="AK203" s="83"/>
      <c r="AP203" s="64"/>
      <c r="AQ203" s="64"/>
      <c r="AR203" s="64"/>
      <c r="AS203" s="64"/>
      <c r="AT203" s="64"/>
      <c r="AU203" s="64"/>
      <c r="AV203" s="64"/>
      <c r="AW203" s="64"/>
      <c r="AX203" s="64"/>
      <c r="AY203" s="64"/>
      <c r="AZ203" s="64"/>
      <c r="BA203" s="64"/>
    </row>
    <row r="204" spans="1:53" s="1" customFormat="1" ht="13.5" customHeight="1">
      <c r="C204" s="83"/>
      <c r="D204" s="83"/>
      <c r="E204" s="83"/>
      <c r="F204" s="157"/>
      <c r="G204" s="157"/>
      <c r="H204" s="157"/>
      <c r="I204" s="157"/>
      <c r="J204" s="84">
        <v>1</v>
      </c>
      <c r="K204" s="84"/>
      <c r="L204" s="84"/>
      <c r="M204" s="84"/>
      <c r="N204" s="84">
        <v>2</v>
      </c>
      <c r="O204" s="84"/>
      <c r="P204" s="84"/>
      <c r="Q204" s="84"/>
      <c r="R204" s="84">
        <v>3</v>
      </c>
      <c r="S204" s="84"/>
      <c r="T204" s="84"/>
      <c r="U204" s="84"/>
      <c r="V204" s="84">
        <v>4</v>
      </c>
      <c r="W204" s="84"/>
      <c r="X204" s="84"/>
      <c r="Y204" s="84"/>
      <c r="Z204" s="84">
        <v>5</v>
      </c>
      <c r="AA204" s="84"/>
      <c r="AB204" s="84"/>
      <c r="AC204" s="84"/>
      <c r="AD204" s="83"/>
      <c r="AE204" s="83"/>
      <c r="AF204" s="83"/>
      <c r="AG204" s="83"/>
      <c r="AH204" s="83"/>
      <c r="AI204" s="83"/>
      <c r="AJ204" s="83"/>
      <c r="AK204" s="83"/>
      <c r="AP204" s="64"/>
      <c r="AQ204" s="64"/>
      <c r="AR204" s="64"/>
      <c r="AS204" s="64"/>
      <c r="AT204" s="64"/>
      <c r="AU204" s="64"/>
      <c r="AV204" s="64"/>
      <c r="AW204" s="64"/>
      <c r="AX204" s="64"/>
      <c r="AY204" s="64"/>
      <c r="AZ204" s="64"/>
      <c r="BA204" s="64"/>
    </row>
    <row r="205" spans="1:53" s="1" customFormat="1" ht="13.5" customHeight="1">
      <c r="C205" s="83">
        <v>1</v>
      </c>
      <c r="D205" s="83"/>
      <c r="E205" s="83"/>
      <c r="F205" s="83">
        <v>0</v>
      </c>
      <c r="G205" s="83"/>
      <c r="H205" s="83"/>
      <c r="I205" s="83"/>
      <c r="J205" s="88">
        <v>30.004300000000001</v>
      </c>
      <c r="K205" s="88"/>
      <c r="L205" s="88"/>
      <c r="M205" s="88"/>
      <c r="N205" s="88">
        <v>30.004300000000001</v>
      </c>
      <c r="O205" s="88"/>
      <c r="P205" s="88"/>
      <c r="Q205" s="88"/>
      <c r="R205" s="88">
        <v>30.004200000000001</v>
      </c>
      <c r="S205" s="88"/>
      <c r="T205" s="88"/>
      <c r="U205" s="88"/>
      <c r="V205" s="88">
        <v>30.004100000000001</v>
      </c>
      <c r="W205" s="88"/>
      <c r="X205" s="88"/>
      <c r="Y205" s="88"/>
      <c r="Z205" s="88">
        <v>30.004100000000001</v>
      </c>
      <c r="AA205" s="88"/>
      <c r="AB205" s="88"/>
      <c r="AC205" s="88"/>
      <c r="AD205" s="116">
        <f>AVERAGE(J205:AC206)</f>
        <v>30.004149999999999</v>
      </c>
      <c r="AE205" s="116"/>
      <c r="AF205" s="116"/>
      <c r="AG205" s="116"/>
      <c r="AH205" s="133">
        <f>(AD205-$R$227-F205/1000)*1000</f>
        <v>0.20909090909171399</v>
      </c>
      <c r="AI205" s="133"/>
      <c r="AJ205" s="133"/>
      <c r="AK205" s="133"/>
      <c r="AP205" s="64"/>
      <c r="AW205" s="67"/>
    </row>
    <row r="206" spans="1:53" s="1" customFormat="1" ht="13.5" customHeight="1">
      <c r="C206" s="83"/>
      <c r="D206" s="83"/>
      <c r="E206" s="83"/>
      <c r="F206" s="83"/>
      <c r="G206" s="83"/>
      <c r="H206" s="83"/>
      <c r="I206" s="83"/>
      <c r="J206" s="88">
        <v>30.004300000000001</v>
      </c>
      <c r="K206" s="88"/>
      <c r="L206" s="88"/>
      <c r="M206" s="88"/>
      <c r="N206" s="88">
        <v>30.004000000000001</v>
      </c>
      <c r="O206" s="88"/>
      <c r="P206" s="88"/>
      <c r="Q206" s="88"/>
      <c r="R206" s="88">
        <v>30.004100000000001</v>
      </c>
      <c r="S206" s="88"/>
      <c r="T206" s="88"/>
      <c r="U206" s="88"/>
      <c r="V206" s="88">
        <v>30.004000000000001</v>
      </c>
      <c r="W206" s="88"/>
      <c r="X206" s="88"/>
      <c r="Y206" s="88"/>
      <c r="Z206" s="88">
        <v>30.004100000000001</v>
      </c>
      <c r="AA206" s="88"/>
      <c r="AB206" s="88"/>
      <c r="AC206" s="88"/>
      <c r="AD206" s="116"/>
      <c r="AE206" s="116"/>
      <c r="AF206" s="116"/>
      <c r="AG206" s="116"/>
      <c r="AH206" s="133"/>
      <c r="AI206" s="133"/>
      <c r="AJ206" s="133"/>
      <c r="AK206" s="133"/>
      <c r="AP206" s="64"/>
      <c r="AW206" s="67"/>
    </row>
    <row r="207" spans="1:53" s="1" customFormat="1" ht="13.5" customHeight="1">
      <c r="C207" s="83">
        <v>2</v>
      </c>
      <c r="D207" s="83"/>
      <c r="E207" s="83"/>
      <c r="F207" s="83">
        <v>1.1000000000000001</v>
      </c>
      <c r="G207" s="83"/>
      <c r="H207" s="83"/>
      <c r="I207" s="83"/>
      <c r="J207" s="88">
        <v>30.004999999999999</v>
      </c>
      <c r="K207" s="88"/>
      <c r="L207" s="88"/>
      <c r="M207" s="88"/>
      <c r="N207" s="88">
        <v>30.005099999999999</v>
      </c>
      <c r="O207" s="88"/>
      <c r="P207" s="88"/>
      <c r="Q207" s="88"/>
      <c r="R207" s="88">
        <v>30.005199999999999</v>
      </c>
      <c r="S207" s="88"/>
      <c r="T207" s="88"/>
      <c r="U207" s="88"/>
      <c r="V207" s="88">
        <v>30.005099999999999</v>
      </c>
      <c r="W207" s="88"/>
      <c r="X207" s="88"/>
      <c r="Y207" s="88"/>
      <c r="Z207" s="88">
        <v>30.005299999999998</v>
      </c>
      <c r="AA207" s="88"/>
      <c r="AB207" s="88"/>
      <c r="AC207" s="88"/>
      <c r="AD207" s="116">
        <f>AVERAGE(J207:AC208)</f>
        <v>30.00508</v>
      </c>
      <c r="AE207" s="116"/>
      <c r="AF207" s="116"/>
      <c r="AG207" s="116"/>
      <c r="AH207" s="133">
        <f>(AD207-$R$227-F207/1000)*1000</f>
        <v>3.9090909092033103E-2</v>
      </c>
      <c r="AI207" s="133"/>
      <c r="AJ207" s="133"/>
      <c r="AK207" s="133"/>
      <c r="AP207" s="64"/>
      <c r="AW207" s="67"/>
    </row>
    <row r="208" spans="1:53" s="1" customFormat="1" ht="13.5" customHeight="1">
      <c r="C208" s="83"/>
      <c r="D208" s="83"/>
      <c r="E208" s="83"/>
      <c r="F208" s="83"/>
      <c r="G208" s="83"/>
      <c r="H208" s="83"/>
      <c r="I208" s="83"/>
      <c r="J208" s="88">
        <v>30.004999999999999</v>
      </c>
      <c r="K208" s="88"/>
      <c r="L208" s="88"/>
      <c r="M208" s="88"/>
      <c r="N208" s="88">
        <v>30.004999999999999</v>
      </c>
      <c r="O208" s="88"/>
      <c r="P208" s="88"/>
      <c r="Q208" s="88"/>
      <c r="R208" s="88">
        <v>30.005099999999999</v>
      </c>
      <c r="S208" s="88"/>
      <c r="T208" s="88"/>
      <c r="U208" s="88"/>
      <c r="V208" s="88">
        <v>30.004999999999999</v>
      </c>
      <c r="W208" s="88"/>
      <c r="X208" s="88"/>
      <c r="Y208" s="88"/>
      <c r="Z208" s="88">
        <v>30.004999999999999</v>
      </c>
      <c r="AA208" s="88"/>
      <c r="AB208" s="88"/>
      <c r="AC208" s="88"/>
      <c r="AD208" s="116"/>
      <c r="AE208" s="116"/>
      <c r="AF208" s="116"/>
      <c r="AG208" s="116"/>
      <c r="AH208" s="133"/>
      <c r="AI208" s="133"/>
      <c r="AJ208" s="133"/>
      <c r="AK208" s="133"/>
      <c r="AP208" s="64"/>
      <c r="AW208" s="67"/>
    </row>
    <row r="209" spans="3:49" s="1" customFormat="1" ht="13.5" customHeight="1">
      <c r="C209" s="83">
        <v>3</v>
      </c>
      <c r="D209" s="83"/>
      <c r="E209" s="83"/>
      <c r="F209" s="83">
        <v>2.2000000000000002</v>
      </c>
      <c r="G209" s="83"/>
      <c r="H209" s="83"/>
      <c r="I209" s="83"/>
      <c r="J209" s="88">
        <v>30.006</v>
      </c>
      <c r="K209" s="88"/>
      <c r="L209" s="88"/>
      <c r="M209" s="88"/>
      <c r="N209" s="88">
        <v>30.006</v>
      </c>
      <c r="O209" s="88"/>
      <c r="P209" s="88"/>
      <c r="Q209" s="88"/>
      <c r="R209" s="88">
        <v>30.007100000000001</v>
      </c>
      <c r="S209" s="88"/>
      <c r="T209" s="88"/>
      <c r="U209" s="88"/>
      <c r="V209" s="88">
        <v>30.0063</v>
      </c>
      <c r="W209" s="88"/>
      <c r="X209" s="88"/>
      <c r="Y209" s="88"/>
      <c r="Z209" s="88">
        <v>30.007000000000001</v>
      </c>
      <c r="AA209" s="88"/>
      <c r="AB209" s="88"/>
      <c r="AC209" s="88"/>
      <c r="AD209" s="116">
        <f>AVERAGE(J209:AC210)</f>
        <v>30.006270000000001</v>
      </c>
      <c r="AE209" s="116"/>
      <c r="AF209" s="116"/>
      <c r="AG209" s="116"/>
      <c r="AH209" s="133">
        <f>(AD209-$R$227-F209/1000)*1000</f>
        <v>0.12909090908606199</v>
      </c>
      <c r="AI209" s="133"/>
      <c r="AJ209" s="133"/>
      <c r="AK209" s="133"/>
      <c r="AP209" s="64"/>
      <c r="AW209" s="67"/>
    </row>
    <row r="210" spans="3:49" s="1" customFormat="1" ht="13.5" customHeight="1">
      <c r="C210" s="83"/>
      <c r="D210" s="83"/>
      <c r="E210" s="83"/>
      <c r="F210" s="83"/>
      <c r="G210" s="83"/>
      <c r="H210" s="83"/>
      <c r="I210" s="83"/>
      <c r="J210" s="88">
        <v>30.0061</v>
      </c>
      <c r="K210" s="88"/>
      <c r="L210" s="88"/>
      <c r="M210" s="88"/>
      <c r="N210" s="88">
        <v>30.0061</v>
      </c>
      <c r="O210" s="88"/>
      <c r="P210" s="88"/>
      <c r="Q210" s="88"/>
      <c r="R210" s="88">
        <v>30.0061</v>
      </c>
      <c r="S210" s="88"/>
      <c r="T210" s="88"/>
      <c r="U210" s="88"/>
      <c r="V210" s="88">
        <v>30.006</v>
      </c>
      <c r="W210" s="88"/>
      <c r="X210" s="88"/>
      <c r="Y210" s="88"/>
      <c r="Z210" s="88">
        <v>30.006</v>
      </c>
      <c r="AA210" s="88"/>
      <c r="AB210" s="88"/>
      <c r="AC210" s="88"/>
      <c r="AD210" s="116"/>
      <c r="AE210" s="116"/>
      <c r="AF210" s="116"/>
      <c r="AG210" s="116"/>
      <c r="AH210" s="133"/>
      <c r="AI210" s="133"/>
      <c r="AJ210" s="133"/>
      <c r="AK210" s="133"/>
      <c r="AP210" s="64"/>
      <c r="AW210" s="67"/>
    </row>
    <row r="211" spans="3:49" s="1" customFormat="1" ht="13.5" customHeight="1">
      <c r="C211" s="83">
        <v>4</v>
      </c>
      <c r="D211" s="83"/>
      <c r="E211" s="83"/>
      <c r="F211" s="83">
        <v>3.3</v>
      </c>
      <c r="G211" s="83"/>
      <c r="H211" s="83"/>
      <c r="I211" s="83"/>
      <c r="J211" s="88">
        <v>30.007100000000001</v>
      </c>
      <c r="K211" s="88"/>
      <c r="L211" s="88"/>
      <c r="M211" s="88"/>
      <c r="N211" s="88">
        <v>30.007000000000001</v>
      </c>
      <c r="O211" s="88"/>
      <c r="P211" s="88"/>
      <c r="Q211" s="88"/>
      <c r="R211" s="88">
        <v>30.007200000000001</v>
      </c>
      <c r="S211" s="88"/>
      <c r="T211" s="88"/>
      <c r="U211" s="88"/>
      <c r="V211" s="88">
        <v>30.007300000000001</v>
      </c>
      <c r="W211" s="88"/>
      <c r="X211" s="88"/>
      <c r="Y211" s="88"/>
      <c r="Z211" s="88">
        <v>30.007300000000001</v>
      </c>
      <c r="AA211" s="88"/>
      <c r="AB211" s="88"/>
      <c r="AC211" s="88"/>
      <c r="AD211" s="116">
        <f>AVERAGE(J211:AC212)</f>
        <v>30.007200000000001</v>
      </c>
      <c r="AE211" s="116"/>
      <c r="AF211" s="116"/>
      <c r="AG211" s="116"/>
      <c r="AH211" s="133">
        <f>(AD211-$R$227-F211/1000)*1000</f>
        <v>-4.0909090906512798E-2</v>
      </c>
      <c r="AI211" s="133"/>
      <c r="AJ211" s="133"/>
      <c r="AK211" s="133"/>
      <c r="AP211" s="64"/>
      <c r="AW211" s="67"/>
    </row>
    <row r="212" spans="3:49" s="1" customFormat="1" ht="13.5" customHeight="1">
      <c r="C212" s="83"/>
      <c r="D212" s="83"/>
      <c r="E212" s="83"/>
      <c r="F212" s="83"/>
      <c r="G212" s="83"/>
      <c r="H212" s="83"/>
      <c r="I212" s="83"/>
      <c r="J212" s="88">
        <v>30.007000000000001</v>
      </c>
      <c r="K212" s="88"/>
      <c r="L212" s="88"/>
      <c r="M212" s="88"/>
      <c r="N212" s="88">
        <v>30.007300000000001</v>
      </c>
      <c r="O212" s="88"/>
      <c r="P212" s="88"/>
      <c r="Q212" s="88"/>
      <c r="R212" s="88">
        <v>30.007300000000001</v>
      </c>
      <c r="S212" s="88"/>
      <c r="T212" s="88"/>
      <c r="U212" s="88"/>
      <c r="V212" s="88">
        <v>30.007200000000001</v>
      </c>
      <c r="W212" s="88"/>
      <c r="X212" s="88"/>
      <c r="Y212" s="88"/>
      <c r="Z212" s="88">
        <v>30.007300000000001</v>
      </c>
      <c r="AA212" s="88"/>
      <c r="AB212" s="88"/>
      <c r="AC212" s="88"/>
      <c r="AD212" s="116"/>
      <c r="AE212" s="116"/>
      <c r="AF212" s="116"/>
      <c r="AG212" s="116"/>
      <c r="AH212" s="133"/>
      <c r="AI212" s="133"/>
      <c r="AJ212" s="133"/>
      <c r="AK212" s="133"/>
      <c r="AP212" s="64"/>
      <c r="AW212" s="67"/>
    </row>
    <row r="213" spans="3:49" s="1" customFormat="1" ht="13.5" customHeight="1">
      <c r="C213" s="83">
        <v>5</v>
      </c>
      <c r="D213" s="83"/>
      <c r="E213" s="83"/>
      <c r="F213" s="83">
        <v>4.4000000000000004</v>
      </c>
      <c r="G213" s="83"/>
      <c r="H213" s="83"/>
      <c r="I213" s="83"/>
      <c r="J213" s="88">
        <v>30.0091</v>
      </c>
      <c r="K213" s="88"/>
      <c r="L213" s="88"/>
      <c r="M213" s="88"/>
      <c r="N213" s="88">
        <v>30.008299999999998</v>
      </c>
      <c r="O213" s="88"/>
      <c r="P213" s="88"/>
      <c r="Q213" s="88"/>
      <c r="R213" s="88">
        <v>30.008199999999999</v>
      </c>
      <c r="S213" s="88"/>
      <c r="T213" s="88"/>
      <c r="U213" s="88"/>
      <c r="V213" s="88">
        <v>30.008099999999999</v>
      </c>
      <c r="W213" s="88"/>
      <c r="X213" s="88"/>
      <c r="Y213" s="88"/>
      <c r="Z213" s="88">
        <v>30.008099999999999</v>
      </c>
      <c r="AA213" s="88"/>
      <c r="AB213" s="88"/>
      <c r="AC213" s="88"/>
      <c r="AD213" s="116">
        <f>AVERAGE(J213:AC214)</f>
        <v>30.00834</v>
      </c>
      <c r="AE213" s="116"/>
      <c r="AF213" s="116"/>
      <c r="AG213" s="116"/>
      <c r="AH213" s="133">
        <f>(AD213-$R$227-F213/1000)*1000</f>
        <v>-9.0909090348558603E-4</v>
      </c>
      <c r="AI213" s="133"/>
      <c r="AJ213" s="133"/>
      <c r="AK213" s="133"/>
      <c r="AP213" s="64"/>
      <c r="AW213" s="67"/>
    </row>
    <row r="214" spans="3:49" s="1" customFormat="1" ht="13.5" customHeight="1">
      <c r="C214" s="83"/>
      <c r="D214" s="83"/>
      <c r="E214" s="83"/>
      <c r="F214" s="83"/>
      <c r="G214" s="83"/>
      <c r="H214" s="83"/>
      <c r="I214" s="83"/>
      <c r="J214" s="88">
        <v>30.007999999999999</v>
      </c>
      <c r="K214" s="88"/>
      <c r="L214" s="88"/>
      <c r="M214" s="88"/>
      <c r="N214" s="88">
        <v>30.009</v>
      </c>
      <c r="O214" s="88"/>
      <c r="P214" s="88"/>
      <c r="Q214" s="88"/>
      <c r="R214" s="88">
        <v>30.008099999999999</v>
      </c>
      <c r="S214" s="88"/>
      <c r="T214" s="88"/>
      <c r="U214" s="88"/>
      <c r="V214" s="88">
        <v>30.008199999999999</v>
      </c>
      <c r="W214" s="88"/>
      <c r="X214" s="88"/>
      <c r="Y214" s="88"/>
      <c r="Z214" s="88">
        <v>30.008299999999998</v>
      </c>
      <c r="AA214" s="88"/>
      <c r="AB214" s="88"/>
      <c r="AC214" s="88"/>
      <c r="AD214" s="116"/>
      <c r="AE214" s="116"/>
      <c r="AF214" s="116"/>
      <c r="AG214" s="116"/>
      <c r="AH214" s="133"/>
      <c r="AI214" s="133"/>
      <c r="AJ214" s="133"/>
      <c r="AK214" s="133"/>
      <c r="AP214" s="64"/>
      <c r="AW214" s="67"/>
    </row>
    <row r="215" spans="3:49" s="1" customFormat="1" ht="13.5" customHeight="1">
      <c r="C215" s="83">
        <v>6</v>
      </c>
      <c r="D215" s="83"/>
      <c r="E215" s="83"/>
      <c r="F215" s="83">
        <v>5.5</v>
      </c>
      <c r="G215" s="83"/>
      <c r="H215" s="83"/>
      <c r="I215" s="83"/>
      <c r="J215" s="88">
        <v>30.0093</v>
      </c>
      <c r="K215" s="88"/>
      <c r="L215" s="88"/>
      <c r="M215" s="88"/>
      <c r="N215" s="88">
        <v>30.0092</v>
      </c>
      <c r="O215" s="88"/>
      <c r="P215" s="88"/>
      <c r="Q215" s="88"/>
      <c r="R215" s="88">
        <v>30.010300000000001</v>
      </c>
      <c r="S215" s="88"/>
      <c r="T215" s="88"/>
      <c r="U215" s="88"/>
      <c r="V215" s="88">
        <v>30.0091</v>
      </c>
      <c r="W215" s="88"/>
      <c r="X215" s="88"/>
      <c r="Y215" s="88"/>
      <c r="Z215" s="88">
        <v>30.0091</v>
      </c>
      <c r="AA215" s="88"/>
      <c r="AB215" s="88"/>
      <c r="AC215" s="88"/>
      <c r="AD215" s="116">
        <f>AVERAGE(J215:AC216)</f>
        <v>30.00939</v>
      </c>
      <c r="AE215" s="116"/>
      <c r="AF215" s="116"/>
      <c r="AG215" s="116"/>
      <c r="AH215" s="133">
        <f>(AD215-$R$227-F215/1000)*1000</f>
        <v>-5.0909090904155803E-2</v>
      </c>
      <c r="AI215" s="133"/>
      <c r="AJ215" s="133"/>
      <c r="AK215" s="133"/>
      <c r="AP215" s="64"/>
      <c r="AW215" s="67"/>
    </row>
    <row r="216" spans="3:49" s="1" customFormat="1" ht="13.5" customHeight="1">
      <c r="C216" s="83"/>
      <c r="D216" s="83"/>
      <c r="E216" s="83"/>
      <c r="F216" s="83"/>
      <c r="G216" s="83"/>
      <c r="H216" s="83"/>
      <c r="I216" s="83"/>
      <c r="J216" s="88">
        <v>30.0093</v>
      </c>
      <c r="K216" s="88"/>
      <c r="L216" s="88"/>
      <c r="M216" s="88"/>
      <c r="N216" s="88">
        <v>30.0091</v>
      </c>
      <c r="O216" s="88"/>
      <c r="P216" s="88"/>
      <c r="Q216" s="88"/>
      <c r="R216" s="88">
        <v>30.010200000000001</v>
      </c>
      <c r="S216" s="88"/>
      <c r="T216" s="88"/>
      <c r="U216" s="88"/>
      <c r="V216" s="88">
        <v>30.0093</v>
      </c>
      <c r="W216" s="88"/>
      <c r="X216" s="88"/>
      <c r="Y216" s="88"/>
      <c r="Z216" s="88">
        <v>30.009</v>
      </c>
      <c r="AA216" s="88"/>
      <c r="AB216" s="88"/>
      <c r="AC216" s="88"/>
      <c r="AD216" s="116"/>
      <c r="AE216" s="116"/>
      <c r="AF216" s="116"/>
      <c r="AG216" s="116"/>
      <c r="AH216" s="133"/>
      <c r="AI216" s="133"/>
      <c r="AJ216" s="133"/>
      <c r="AK216" s="133"/>
      <c r="AP216" s="64"/>
    </row>
    <row r="217" spans="3:49" s="1" customFormat="1" ht="13.5" customHeight="1">
      <c r="C217" s="83">
        <v>7</v>
      </c>
      <c r="D217" s="83"/>
      <c r="E217" s="83"/>
      <c r="F217" s="83">
        <v>6.6</v>
      </c>
      <c r="G217" s="83"/>
      <c r="H217" s="83"/>
      <c r="I217" s="83"/>
      <c r="J217" s="88">
        <v>30.010300000000001</v>
      </c>
      <c r="K217" s="88"/>
      <c r="L217" s="88"/>
      <c r="M217" s="88"/>
      <c r="N217" s="88">
        <v>30.010400000000001</v>
      </c>
      <c r="O217" s="88"/>
      <c r="P217" s="88"/>
      <c r="Q217" s="88"/>
      <c r="R217" s="88">
        <v>30.010300000000001</v>
      </c>
      <c r="S217" s="88"/>
      <c r="T217" s="88"/>
      <c r="U217" s="88"/>
      <c r="V217" s="88">
        <v>30.010400000000001</v>
      </c>
      <c r="W217" s="88"/>
      <c r="X217" s="88"/>
      <c r="Y217" s="88"/>
      <c r="Z217" s="88">
        <v>30.010300000000001</v>
      </c>
      <c r="AA217" s="88"/>
      <c r="AB217" s="88"/>
      <c r="AC217" s="88"/>
      <c r="AD217" s="116">
        <f>AVERAGE(J217:AC218)</f>
        <v>30.010190000000001</v>
      </c>
      <c r="AE217" s="116"/>
      <c r="AF217" s="116"/>
      <c r="AG217" s="116"/>
      <c r="AH217" s="133">
        <f>(AD217-$R$227-F217/1000)*1000</f>
        <v>-0.35090909090602102</v>
      </c>
      <c r="AI217" s="133"/>
      <c r="AJ217" s="133"/>
      <c r="AK217" s="133"/>
      <c r="AP217" s="64"/>
    </row>
    <row r="218" spans="3:49" s="1" customFormat="1" ht="13.5" customHeight="1">
      <c r="C218" s="83"/>
      <c r="D218" s="83"/>
      <c r="E218" s="83"/>
      <c r="F218" s="83"/>
      <c r="G218" s="83"/>
      <c r="H218" s="83"/>
      <c r="I218" s="83"/>
      <c r="J218" s="88">
        <v>30.01</v>
      </c>
      <c r="K218" s="88"/>
      <c r="L218" s="88"/>
      <c r="M218" s="88"/>
      <c r="N218" s="88">
        <v>30.010100000000001</v>
      </c>
      <c r="O218" s="88"/>
      <c r="P218" s="88"/>
      <c r="Q218" s="88"/>
      <c r="R218" s="88">
        <v>30.01</v>
      </c>
      <c r="S218" s="88"/>
      <c r="T218" s="88"/>
      <c r="U218" s="88"/>
      <c r="V218" s="88">
        <v>30.010100000000001</v>
      </c>
      <c r="W218" s="88"/>
      <c r="X218" s="88"/>
      <c r="Y218" s="88"/>
      <c r="Z218" s="88">
        <v>30.01</v>
      </c>
      <c r="AA218" s="88"/>
      <c r="AB218" s="88"/>
      <c r="AC218" s="88"/>
      <c r="AD218" s="116"/>
      <c r="AE218" s="116"/>
      <c r="AF218" s="116"/>
      <c r="AG218" s="116"/>
      <c r="AH218" s="133"/>
      <c r="AI218" s="133"/>
      <c r="AJ218" s="133"/>
      <c r="AK218" s="133"/>
      <c r="AP218" s="64"/>
    </row>
    <row r="219" spans="3:49" s="1" customFormat="1" ht="13.5" customHeight="1">
      <c r="C219" s="83">
        <v>8</v>
      </c>
      <c r="D219" s="83"/>
      <c r="E219" s="83"/>
      <c r="F219" s="83">
        <v>7.7</v>
      </c>
      <c r="G219" s="83"/>
      <c r="H219" s="83"/>
      <c r="I219" s="83"/>
      <c r="J219" s="88">
        <v>30.011199999999999</v>
      </c>
      <c r="K219" s="88"/>
      <c r="L219" s="88"/>
      <c r="M219" s="88"/>
      <c r="N219" s="88">
        <v>30.011199999999999</v>
      </c>
      <c r="O219" s="88"/>
      <c r="P219" s="88"/>
      <c r="Q219" s="88"/>
      <c r="R219" s="88">
        <v>30.011199999999999</v>
      </c>
      <c r="S219" s="88"/>
      <c r="T219" s="88"/>
      <c r="U219" s="88"/>
      <c r="V219" s="88">
        <v>30.011199999999999</v>
      </c>
      <c r="W219" s="88"/>
      <c r="X219" s="88"/>
      <c r="Y219" s="88"/>
      <c r="Z219" s="88">
        <v>30.011199999999999</v>
      </c>
      <c r="AA219" s="88"/>
      <c r="AB219" s="88"/>
      <c r="AC219" s="88"/>
      <c r="AD219" s="116">
        <f>AVERAGE(J219:AC220)</f>
        <v>30.01125</v>
      </c>
      <c r="AE219" s="116"/>
      <c r="AF219" s="116"/>
      <c r="AG219" s="116"/>
      <c r="AH219" s="133">
        <f>(AD219-$R$227-F219/1000)*1000</f>
        <v>-0.39090909090706999</v>
      </c>
      <c r="AI219" s="133"/>
      <c r="AJ219" s="133"/>
      <c r="AK219" s="133"/>
      <c r="AP219" s="64"/>
    </row>
    <row r="220" spans="3:49" s="1" customFormat="1" ht="13.5" customHeight="1">
      <c r="C220" s="83"/>
      <c r="D220" s="83"/>
      <c r="E220" s="83"/>
      <c r="F220" s="83"/>
      <c r="G220" s="83"/>
      <c r="H220" s="83"/>
      <c r="I220" s="83"/>
      <c r="J220" s="88">
        <v>30.011299999999999</v>
      </c>
      <c r="K220" s="88"/>
      <c r="L220" s="88"/>
      <c r="M220" s="88"/>
      <c r="N220" s="88">
        <v>30.011299999999999</v>
      </c>
      <c r="O220" s="88"/>
      <c r="P220" s="88"/>
      <c r="Q220" s="88"/>
      <c r="R220" s="88">
        <v>30.011299999999999</v>
      </c>
      <c r="S220" s="88"/>
      <c r="T220" s="88"/>
      <c r="U220" s="88"/>
      <c r="V220" s="88">
        <v>30.011299999999999</v>
      </c>
      <c r="W220" s="88"/>
      <c r="X220" s="88"/>
      <c r="Y220" s="88"/>
      <c r="Z220" s="88">
        <v>30.011299999999999</v>
      </c>
      <c r="AA220" s="88"/>
      <c r="AB220" s="88"/>
      <c r="AC220" s="88"/>
      <c r="AD220" s="116"/>
      <c r="AE220" s="116"/>
      <c r="AF220" s="116"/>
      <c r="AG220" s="116"/>
      <c r="AH220" s="133"/>
      <c r="AI220" s="133"/>
      <c r="AJ220" s="133"/>
      <c r="AK220" s="133"/>
      <c r="AP220" s="64"/>
    </row>
    <row r="221" spans="3:49" s="1" customFormat="1" ht="13.5" customHeight="1">
      <c r="C221" s="83">
        <v>9</v>
      </c>
      <c r="D221" s="83"/>
      <c r="E221" s="83"/>
      <c r="F221" s="83">
        <v>8.8000000000000007</v>
      </c>
      <c r="G221" s="83"/>
      <c r="H221" s="83"/>
      <c r="I221" s="83"/>
      <c r="J221" s="88">
        <v>30.013200000000001</v>
      </c>
      <c r="K221" s="88"/>
      <c r="L221" s="88"/>
      <c r="M221" s="88"/>
      <c r="N221" s="88">
        <v>30.013200000000001</v>
      </c>
      <c r="O221" s="88"/>
      <c r="P221" s="88"/>
      <c r="Q221" s="88"/>
      <c r="R221" s="88">
        <v>30.0121</v>
      </c>
      <c r="S221" s="88"/>
      <c r="T221" s="88"/>
      <c r="U221" s="88"/>
      <c r="V221" s="88">
        <v>30.0121</v>
      </c>
      <c r="W221" s="88"/>
      <c r="X221" s="88"/>
      <c r="Y221" s="88"/>
      <c r="Z221" s="88">
        <v>30.013300000000001</v>
      </c>
      <c r="AA221" s="88"/>
      <c r="AB221" s="88"/>
      <c r="AC221" s="88"/>
      <c r="AD221" s="116">
        <f>AVERAGE(J221:AC222)</f>
        <v>30.012789999999999</v>
      </c>
      <c r="AE221" s="116"/>
      <c r="AF221" s="116"/>
      <c r="AG221" s="116"/>
      <c r="AH221" s="133">
        <f>(AD221-$R$227-F221/1000)*1000</f>
        <v>4.90909090950249E-2</v>
      </c>
      <c r="AI221" s="133"/>
      <c r="AJ221" s="133"/>
      <c r="AK221" s="133"/>
      <c r="AP221" s="64"/>
    </row>
    <row r="222" spans="3:49" s="1" customFormat="1" ht="13.5" customHeight="1">
      <c r="C222" s="83"/>
      <c r="D222" s="83"/>
      <c r="E222" s="83"/>
      <c r="F222" s="83"/>
      <c r="G222" s="83"/>
      <c r="H222" s="83"/>
      <c r="I222" s="83"/>
      <c r="J222" s="88">
        <v>30.013000000000002</v>
      </c>
      <c r="K222" s="88"/>
      <c r="L222" s="88"/>
      <c r="M222" s="88"/>
      <c r="N222" s="88">
        <v>30.013200000000001</v>
      </c>
      <c r="O222" s="88"/>
      <c r="P222" s="88"/>
      <c r="Q222" s="88"/>
      <c r="R222" s="88">
        <v>30.0123</v>
      </c>
      <c r="S222" s="88"/>
      <c r="T222" s="88"/>
      <c r="U222" s="88"/>
      <c r="V222" s="88">
        <v>30.013200000000001</v>
      </c>
      <c r="W222" s="88"/>
      <c r="X222" s="88"/>
      <c r="Y222" s="88"/>
      <c r="Z222" s="88">
        <v>30.0123</v>
      </c>
      <c r="AA222" s="88"/>
      <c r="AB222" s="88"/>
      <c r="AC222" s="88"/>
      <c r="AD222" s="116"/>
      <c r="AE222" s="116"/>
      <c r="AF222" s="116"/>
      <c r="AG222" s="116"/>
      <c r="AH222" s="133"/>
      <c r="AI222" s="133"/>
      <c r="AJ222" s="133"/>
      <c r="AK222" s="133"/>
      <c r="AP222" s="64"/>
    </row>
    <row r="223" spans="3:49" s="1" customFormat="1" ht="13.5" customHeight="1">
      <c r="C223" s="83">
        <v>10</v>
      </c>
      <c r="D223" s="83"/>
      <c r="E223" s="83"/>
      <c r="F223" s="83">
        <v>9.9</v>
      </c>
      <c r="G223" s="83"/>
      <c r="H223" s="83"/>
      <c r="I223" s="83"/>
      <c r="J223" s="88">
        <v>30.013999999999999</v>
      </c>
      <c r="K223" s="88"/>
      <c r="L223" s="88"/>
      <c r="M223" s="88"/>
      <c r="N223" s="88">
        <v>30.014099999999999</v>
      </c>
      <c r="O223" s="88"/>
      <c r="P223" s="88"/>
      <c r="Q223" s="88"/>
      <c r="R223" s="88">
        <v>30.014099999999999</v>
      </c>
      <c r="S223" s="88"/>
      <c r="T223" s="88"/>
      <c r="U223" s="88"/>
      <c r="V223" s="88">
        <v>30.013999999999999</v>
      </c>
      <c r="W223" s="88"/>
      <c r="X223" s="88"/>
      <c r="Y223" s="88"/>
      <c r="Z223" s="88">
        <v>30.014199999999999</v>
      </c>
      <c r="AA223" s="88"/>
      <c r="AB223" s="88"/>
      <c r="AC223" s="88"/>
      <c r="AD223" s="116">
        <f>AVERAGE(J223:AC224)</f>
        <v>30.014099999999999</v>
      </c>
      <c r="AE223" s="116"/>
      <c r="AF223" s="116"/>
      <c r="AG223" s="116"/>
      <c r="AH223" s="133">
        <f>(AD223-$R$227-F223/1000)*1000</f>
        <v>0.25909090908806398</v>
      </c>
      <c r="AI223" s="133"/>
      <c r="AJ223" s="133"/>
      <c r="AK223" s="133"/>
      <c r="AP223" s="64"/>
    </row>
    <row r="224" spans="3:49" s="1" customFormat="1" ht="13.5" customHeight="1">
      <c r="C224" s="83"/>
      <c r="D224" s="83"/>
      <c r="E224" s="83"/>
      <c r="F224" s="83"/>
      <c r="G224" s="83"/>
      <c r="H224" s="83"/>
      <c r="I224" s="83"/>
      <c r="J224" s="88">
        <v>30.014299999999999</v>
      </c>
      <c r="K224" s="88"/>
      <c r="L224" s="88"/>
      <c r="M224" s="88"/>
      <c r="N224" s="88">
        <v>30.014199999999999</v>
      </c>
      <c r="O224" s="88"/>
      <c r="P224" s="88"/>
      <c r="Q224" s="88"/>
      <c r="R224" s="88">
        <v>30.014099999999999</v>
      </c>
      <c r="S224" s="88"/>
      <c r="T224" s="88"/>
      <c r="U224" s="88"/>
      <c r="V224" s="88">
        <v>30.013999999999999</v>
      </c>
      <c r="W224" s="88"/>
      <c r="X224" s="88"/>
      <c r="Y224" s="88"/>
      <c r="Z224" s="88">
        <v>30.013999999999999</v>
      </c>
      <c r="AA224" s="88"/>
      <c r="AB224" s="88"/>
      <c r="AC224" s="88"/>
      <c r="AD224" s="116"/>
      <c r="AE224" s="116"/>
      <c r="AF224" s="116"/>
      <c r="AG224" s="116"/>
      <c r="AH224" s="133"/>
      <c r="AI224" s="133"/>
      <c r="AJ224" s="133"/>
      <c r="AK224" s="133"/>
      <c r="AP224" s="64"/>
    </row>
    <row r="225" spans="1:53" s="1" customFormat="1" ht="13.5" customHeight="1">
      <c r="C225" s="83">
        <v>11</v>
      </c>
      <c r="D225" s="83"/>
      <c r="E225" s="83"/>
      <c r="F225" s="83">
        <v>11</v>
      </c>
      <c r="G225" s="83"/>
      <c r="H225" s="83"/>
      <c r="I225" s="83"/>
      <c r="J225" s="88">
        <v>30.0151</v>
      </c>
      <c r="K225" s="88"/>
      <c r="L225" s="88"/>
      <c r="M225" s="88"/>
      <c r="N225" s="88">
        <v>30.0153</v>
      </c>
      <c r="O225" s="88"/>
      <c r="P225" s="88"/>
      <c r="Q225" s="88"/>
      <c r="R225" s="88">
        <v>30.0151</v>
      </c>
      <c r="S225" s="88"/>
      <c r="T225" s="88"/>
      <c r="U225" s="88"/>
      <c r="V225" s="88">
        <v>30.0153</v>
      </c>
      <c r="W225" s="88"/>
      <c r="X225" s="88"/>
      <c r="Y225" s="88"/>
      <c r="Z225" s="88">
        <v>30.0151</v>
      </c>
      <c r="AA225" s="88"/>
      <c r="AB225" s="88"/>
      <c r="AC225" s="88"/>
      <c r="AD225" s="116">
        <f>AVERAGE(J225:AC226)</f>
        <v>30.015090000000001</v>
      </c>
      <c r="AE225" s="116"/>
      <c r="AF225" s="116"/>
      <c r="AG225" s="116"/>
      <c r="AH225" s="133">
        <f>(AD225-$R$227-F225/1000)*1000</f>
        <v>0.14909090908966599</v>
      </c>
      <c r="AI225" s="133"/>
      <c r="AJ225" s="133"/>
      <c r="AK225" s="133"/>
      <c r="AP225" s="64"/>
    </row>
    <row r="226" spans="1:53" s="1" customFormat="1" ht="13.5" customHeight="1">
      <c r="C226" s="134"/>
      <c r="D226" s="134"/>
      <c r="E226" s="134"/>
      <c r="F226" s="134"/>
      <c r="G226" s="134"/>
      <c r="H226" s="134"/>
      <c r="I226" s="134"/>
      <c r="J226" s="89">
        <v>30.0153</v>
      </c>
      <c r="K226" s="89"/>
      <c r="L226" s="89"/>
      <c r="M226" s="89"/>
      <c r="N226" s="89">
        <v>30.014199999999999</v>
      </c>
      <c r="O226" s="89"/>
      <c r="P226" s="89"/>
      <c r="Q226" s="89"/>
      <c r="R226" s="89">
        <v>30.015000000000001</v>
      </c>
      <c r="S226" s="89"/>
      <c r="T226" s="89"/>
      <c r="U226" s="89"/>
      <c r="V226" s="89">
        <v>30.0153</v>
      </c>
      <c r="W226" s="89"/>
      <c r="X226" s="89"/>
      <c r="Y226" s="89"/>
      <c r="Z226" s="89">
        <v>30.0152</v>
      </c>
      <c r="AA226" s="89"/>
      <c r="AB226" s="89"/>
      <c r="AC226" s="89"/>
      <c r="AD226" s="135"/>
      <c r="AE226" s="135"/>
      <c r="AF226" s="135"/>
      <c r="AG226" s="135"/>
      <c r="AH226" s="136"/>
      <c r="AI226" s="136"/>
      <c r="AJ226" s="136"/>
      <c r="AK226" s="136"/>
      <c r="AP226" s="64"/>
    </row>
    <row r="227" spans="1:53" s="1" customFormat="1" ht="13.5" customHeight="1">
      <c r="C227" s="141" t="s">
        <v>155</v>
      </c>
      <c r="D227" s="99"/>
      <c r="E227" s="99"/>
      <c r="F227" s="99">
        <f>SUM(F205:I226)/1000</f>
        <v>6.0499999999999998E-2</v>
      </c>
      <c r="G227" s="99"/>
      <c r="H227" s="99"/>
      <c r="I227" s="99"/>
      <c r="J227" s="142" t="s">
        <v>156</v>
      </c>
      <c r="K227" s="142"/>
      <c r="L227" s="142"/>
      <c r="M227" s="142"/>
      <c r="N227" s="144" t="s">
        <v>157</v>
      </c>
      <c r="O227" s="145"/>
      <c r="P227" s="145"/>
      <c r="Q227" s="145"/>
      <c r="R227" s="147">
        <f>(Z227-F227)/C225</f>
        <v>30.0039409090909</v>
      </c>
      <c r="S227" s="147"/>
      <c r="T227" s="147"/>
      <c r="U227" s="147"/>
      <c r="V227" s="99" t="s">
        <v>156</v>
      </c>
      <c r="W227" s="142" t="s">
        <v>158</v>
      </c>
      <c r="X227" s="142"/>
      <c r="Y227" s="142"/>
      <c r="Z227" s="147">
        <f>SUM(AD205:AG226)</f>
        <v>330.10385000000002</v>
      </c>
      <c r="AA227" s="147"/>
      <c r="AB227" s="147"/>
      <c r="AC227" s="147"/>
      <c r="AD227" s="147"/>
      <c r="AE227" s="147"/>
      <c r="AF227" s="147"/>
      <c r="AG227" s="137" t="s">
        <v>156</v>
      </c>
      <c r="AH227" s="137"/>
      <c r="AI227" s="137"/>
      <c r="AJ227" s="137"/>
      <c r="AK227" s="138"/>
      <c r="AP227" s="64"/>
      <c r="AQ227" s="64"/>
      <c r="AR227" s="66"/>
      <c r="AS227" s="66"/>
      <c r="AT227" s="66"/>
      <c r="AU227" s="66"/>
      <c r="AV227" s="66"/>
      <c r="AW227" s="66"/>
    </row>
    <row r="228" spans="1:53" ht="13.5" customHeight="1">
      <c r="C228" s="127"/>
      <c r="D228" s="100"/>
      <c r="E228" s="100"/>
      <c r="F228" s="100"/>
      <c r="G228" s="100"/>
      <c r="H228" s="100"/>
      <c r="I228" s="100"/>
      <c r="J228" s="143"/>
      <c r="K228" s="143"/>
      <c r="L228" s="143"/>
      <c r="M228" s="143"/>
      <c r="N228" s="146"/>
      <c r="O228" s="146"/>
      <c r="P228" s="146"/>
      <c r="Q228" s="146"/>
      <c r="R228" s="148"/>
      <c r="S228" s="148"/>
      <c r="T228" s="148"/>
      <c r="U228" s="148"/>
      <c r="V228" s="100"/>
      <c r="W228" s="143"/>
      <c r="X228" s="143"/>
      <c r="Y228" s="143"/>
      <c r="Z228" s="148"/>
      <c r="AA228" s="148"/>
      <c r="AB228" s="148"/>
      <c r="AC228" s="148"/>
      <c r="AD228" s="148"/>
      <c r="AE228" s="148"/>
      <c r="AF228" s="148"/>
      <c r="AG228" s="139"/>
      <c r="AH228" s="139"/>
      <c r="AI228" s="139"/>
      <c r="AJ228" s="139"/>
      <c r="AK228" s="140"/>
    </row>
    <row r="229" spans="1:53" ht="13.5" customHeight="1">
      <c r="C229" s="111" t="s">
        <v>159</v>
      </c>
      <c r="D229" s="100"/>
      <c r="E229" s="100"/>
      <c r="F229" s="100"/>
      <c r="G229" s="117">
        <f>STDEV(AH205:AK226)</f>
        <v>0.208300482256807</v>
      </c>
      <c r="H229" s="117"/>
      <c r="I229" s="117"/>
      <c r="J229" s="117"/>
      <c r="K229" s="119" t="s">
        <v>149</v>
      </c>
      <c r="L229" s="119"/>
      <c r="M229" s="119"/>
      <c r="N229" s="119"/>
      <c r="O229" s="119"/>
      <c r="P229" s="119"/>
      <c r="Q229" s="119"/>
      <c r="R229" s="119"/>
      <c r="S229" s="119"/>
      <c r="T229" s="119"/>
      <c r="U229" s="119"/>
      <c r="V229" s="119"/>
      <c r="W229" s="119"/>
      <c r="X229" s="119"/>
      <c r="Y229" s="119"/>
      <c r="Z229" s="119"/>
      <c r="AA229" s="119"/>
      <c r="AB229" s="119"/>
      <c r="AC229" s="119"/>
      <c r="AD229" s="119"/>
      <c r="AE229" s="119"/>
      <c r="AF229" s="119"/>
      <c r="AG229" s="119"/>
      <c r="AH229" s="119"/>
      <c r="AI229" s="119"/>
      <c r="AJ229" s="119"/>
      <c r="AK229" s="120"/>
    </row>
    <row r="230" spans="1:53" ht="13.5" customHeight="1">
      <c r="C230" s="113"/>
      <c r="D230" s="114"/>
      <c r="E230" s="114"/>
      <c r="F230" s="114"/>
      <c r="G230" s="118"/>
      <c r="H230" s="118"/>
      <c r="I230" s="118"/>
      <c r="J230" s="118"/>
      <c r="K230" s="121"/>
      <c r="L230" s="121"/>
      <c r="M230" s="121"/>
      <c r="N230" s="121"/>
      <c r="O230" s="121"/>
      <c r="P230" s="121"/>
      <c r="Q230" s="121"/>
      <c r="R230" s="121"/>
      <c r="S230" s="121"/>
      <c r="T230" s="121"/>
      <c r="U230" s="121"/>
      <c r="V230" s="121"/>
      <c r="W230" s="121"/>
      <c r="X230" s="121"/>
      <c r="Y230" s="121"/>
      <c r="Z230" s="121"/>
      <c r="AA230" s="121"/>
      <c r="AB230" s="121"/>
      <c r="AC230" s="121"/>
      <c r="AD230" s="121"/>
      <c r="AE230" s="121"/>
      <c r="AF230" s="121"/>
      <c r="AG230" s="121"/>
      <c r="AH230" s="121"/>
      <c r="AI230" s="121"/>
      <c r="AJ230" s="121"/>
      <c r="AK230" s="122"/>
    </row>
    <row r="231" spans="1:53" ht="13.5" customHeight="1">
      <c r="C231" s="50"/>
      <c r="D231" s="50"/>
      <c r="E231" s="50"/>
      <c r="F231" s="50"/>
      <c r="G231" s="65"/>
      <c r="H231" s="65"/>
      <c r="I231" s="65"/>
      <c r="J231" s="65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  <c r="AD231" s="53"/>
      <c r="AE231" s="53"/>
      <c r="AF231" s="53"/>
      <c r="AG231" s="53"/>
      <c r="AH231" s="53"/>
      <c r="AI231" s="53"/>
      <c r="AJ231" s="53"/>
      <c r="AK231" s="53"/>
    </row>
    <row r="232" spans="1:53" ht="13.5" customHeight="1">
      <c r="A232" s="115" t="s">
        <v>160</v>
      </c>
      <c r="B232" s="115"/>
      <c r="C232" s="115"/>
      <c r="D232" s="115"/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  <c r="R232" s="115"/>
      <c r="S232" s="115"/>
      <c r="T232" s="115"/>
      <c r="U232" s="115"/>
      <c r="V232" s="115"/>
      <c r="W232" s="115"/>
      <c r="X232" s="115"/>
      <c r="Y232" s="115"/>
      <c r="Z232" s="115"/>
      <c r="AA232" s="115"/>
      <c r="AB232" s="115"/>
      <c r="AC232" s="115"/>
      <c r="AD232" s="115"/>
      <c r="AE232" s="115"/>
      <c r="AF232" s="115"/>
      <c r="AG232" s="115"/>
      <c r="AH232" s="115"/>
      <c r="AI232" s="115"/>
      <c r="AJ232" s="115"/>
      <c r="AK232" s="115"/>
      <c r="AL232" s="115"/>
      <c r="AM232" s="115"/>
    </row>
    <row r="233" spans="1:53" ht="13.5" customHeight="1">
      <c r="A233" s="115"/>
      <c r="B233" s="115"/>
      <c r="C233" s="115"/>
      <c r="D233" s="115"/>
      <c r="E233" s="115"/>
      <c r="F233" s="11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15"/>
      <c r="V233" s="115"/>
      <c r="W233" s="115"/>
      <c r="X233" s="115"/>
      <c r="Y233" s="115"/>
      <c r="Z233" s="115"/>
      <c r="AA233" s="115"/>
      <c r="AB233" s="115"/>
      <c r="AC233" s="115"/>
      <c r="AD233" s="115"/>
      <c r="AE233" s="115"/>
      <c r="AF233" s="115"/>
      <c r="AG233" s="115"/>
      <c r="AH233" s="115"/>
      <c r="AI233" s="115"/>
      <c r="AJ233" s="115"/>
      <c r="AK233" s="115"/>
      <c r="AL233" s="115"/>
      <c r="AM233" s="115"/>
    </row>
    <row r="234" spans="1:53" s="1" customFormat="1" ht="13.5" customHeight="1">
      <c r="C234" s="90" t="s">
        <v>161</v>
      </c>
      <c r="D234" s="83"/>
      <c r="E234" s="83"/>
      <c r="F234" s="83"/>
      <c r="G234" s="83"/>
      <c r="H234" s="90" t="s">
        <v>152</v>
      </c>
      <c r="I234" s="83"/>
      <c r="J234" s="83"/>
      <c r="K234" s="83"/>
      <c r="L234" s="83"/>
      <c r="M234" s="83"/>
      <c r="N234" s="83"/>
      <c r="O234" s="83"/>
      <c r="P234" s="83"/>
      <c r="Q234" s="83"/>
      <c r="R234" s="83"/>
      <c r="S234" s="83"/>
      <c r="T234" s="83"/>
      <c r="U234" s="83"/>
      <c r="V234" s="83"/>
      <c r="W234" s="83"/>
      <c r="X234" s="83"/>
      <c r="Y234" s="83"/>
      <c r="Z234" s="83"/>
      <c r="AA234" s="83"/>
      <c r="AB234" s="83"/>
      <c r="AC234" s="83"/>
      <c r="AD234" s="83"/>
      <c r="AE234" s="83"/>
      <c r="AF234" s="83"/>
      <c r="AG234" s="90" t="s">
        <v>145</v>
      </c>
      <c r="AH234" s="83"/>
      <c r="AI234" s="83"/>
      <c r="AJ234" s="83"/>
      <c r="AK234" s="83"/>
      <c r="AP234" s="64"/>
      <c r="AQ234" s="64"/>
      <c r="AR234" s="66"/>
      <c r="AS234" s="66"/>
      <c r="AT234" s="66"/>
      <c r="AU234" s="66"/>
      <c r="AV234" s="66"/>
      <c r="AW234" s="66"/>
      <c r="AX234" s="66"/>
      <c r="AY234" s="66"/>
      <c r="AZ234" s="66"/>
      <c r="BA234" s="66"/>
    </row>
    <row r="235" spans="1:53" s="1" customFormat="1" ht="13.5" customHeight="1">
      <c r="C235" s="83"/>
      <c r="D235" s="83"/>
      <c r="E235" s="83"/>
      <c r="F235" s="83"/>
      <c r="G235" s="83"/>
      <c r="H235" s="83">
        <v>1</v>
      </c>
      <c r="I235" s="83"/>
      <c r="J235" s="83"/>
      <c r="K235" s="83"/>
      <c r="L235" s="83"/>
      <c r="M235" s="83">
        <v>2</v>
      </c>
      <c r="N235" s="83"/>
      <c r="O235" s="83"/>
      <c r="P235" s="83"/>
      <c r="Q235" s="83"/>
      <c r="R235" s="83">
        <v>3</v>
      </c>
      <c r="S235" s="83"/>
      <c r="T235" s="83"/>
      <c r="U235" s="83"/>
      <c r="V235" s="83"/>
      <c r="W235" s="83">
        <v>4</v>
      </c>
      <c r="X235" s="83"/>
      <c r="Y235" s="83"/>
      <c r="Z235" s="83"/>
      <c r="AA235" s="83"/>
      <c r="AB235" s="83">
        <v>5</v>
      </c>
      <c r="AC235" s="83"/>
      <c r="AD235" s="83"/>
      <c r="AE235" s="83"/>
      <c r="AF235" s="83"/>
      <c r="AG235" s="83"/>
      <c r="AH235" s="83"/>
      <c r="AI235" s="83"/>
      <c r="AJ235" s="83"/>
      <c r="AK235" s="83"/>
      <c r="AP235" s="64"/>
      <c r="AQ235" s="64"/>
      <c r="AR235" s="66"/>
      <c r="AS235" s="66"/>
      <c r="AT235" s="66"/>
      <c r="AU235" s="66"/>
      <c r="AV235" s="66"/>
      <c r="AW235" s="66"/>
      <c r="AX235" s="66"/>
      <c r="AY235" s="66"/>
      <c r="AZ235" s="66"/>
      <c r="BA235" s="66"/>
    </row>
    <row r="236" spans="1:53" s="1" customFormat="1" ht="13.5" customHeight="1">
      <c r="C236" s="83">
        <v>1</v>
      </c>
      <c r="D236" s="83"/>
      <c r="E236" s="83"/>
      <c r="F236" s="83"/>
      <c r="G236" s="83"/>
      <c r="H236" s="88">
        <v>30.004300000000001</v>
      </c>
      <c r="I236" s="88"/>
      <c r="J236" s="88"/>
      <c r="K236" s="88"/>
      <c r="L236" s="88"/>
      <c r="M236" s="88">
        <v>30.004000000000001</v>
      </c>
      <c r="N236" s="88"/>
      <c r="O236" s="88"/>
      <c r="P236" s="88"/>
      <c r="Q236" s="88"/>
      <c r="R236" s="88">
        <v>30.004000000000001</v>
      </c>
      <c r="S236" s="88"/>
      <c r="T236" s="88"/>
      <c r="U236" s="88"/>
      <c r="V236" s="88"/>
      <c r="W236" s="88">
        <v>30.004000000000001</v>
      </c>
      <c r="X236" s="88"/>
      <c r="Y236" s="88"/>
      <c r="Z236" s="88"/>
      <c r="AA236" s="88"/>
      <c r="AB236" s="88">
        <v>30.004200000000001</v>
      </c>
      <c r="AC236" s="88"/>
      <c r="AD236" s="88"/>
      <c r="AE236" s="88"/>
      <c r="AF236" s="88"/>
      <c r="AG236" s="116">
        <f>AVERAGE(H236:AE241)</f>
        <v>30.004176666666702</v>
      </c>
      <c r="AH236" s="116"/>
      <c r="AI236" s="116"/>
      <c r="AJ236" s="116"/>
      <c r="AK236" s="116"/>
      <c r="AP236" s="64"/>
      <c r="AQ236" s="64"/>
      <c r="AR236" s="66"/>
      <c r="AS236" s="66"/>
      <c r="AT236" s="66"/>
      <c r="AU236" s="66"/>
      <c r="AV236" s="66"/>
      <c r="AW236" s="66"/>
      <c r="AX236" s="66"/>
      <c r="AY236" s="66"/>
      <c r="AZ236" s="66"/>
      <c r="BA236" s="66"/>
    </row>
    <row r="237" spans="1:53" s="1" customFormat="1" ht="13.5" customHeight="1">
      <c r="C237" s="83"/>
      <c r="D237" s="83"/>
      <c r="E237" s="83"/>
      <c r="F237" s="83"/>
      <c r="G237" s="83"/>
      <c r="H237" s="88">
        <v>30.004200000000001</v>
      </c>
      <c r="I237" s="88"/>
      <c r="J237" s="88"/>
      <c r="K237" s="88"/>
      <c r="L237" s="88"/>
      <c r="M237" s="88">
        <v>30.004100000000001</v>
      </c>
      <c r="N237" s="88"/>
      <c r="O237" s="88"/>
      <c r="P237" s="88"/>
      <c r="Q237" s="88"/>
      <c r="R237" s="88">
        <v>30.004300000000001</v>
      </c>
      <c r="S237" s="88"/>
      <c r="T237" s="88"/>
      <c r="U237" s="88"/>
      <c r="V237" s="88"/>
      <c r="W237" s="88">
        <v>30.004300000000001</v>
      </c>
      <c r="X237" s="88"/>
      <c r="Y237" s="88"/>
      <c r="Z237" s="88"/>
      <c r="AA237" s="88"/>
      <c r="AB237" s="88">
        <v>30.004000000000001</v>
      </c>
      <c r="AC237" s="88"/>
      <c r="AD237" s="88"/>
      <c r="AE237" s="88"/>
      <c r="AF237" s="88"/>
      <c r="AG237" s="116"/>
      <c r="AH237" s="116"/>
      <c r="AI237" s="116"/>
      <c r="AJ237" s="116"/>
      <c r="AK237" s="116"/>
      <c r="AP237" s="64"/>
      <c r="AQ237" s="64"/>
      <c r="AR237" s="66"/>
      <c r="AS237" s="66"/>
      <c r="AT237" s="66"/>
      <c r="AU237" s="66"/>
      <c r="AV237" s="66"/>
      <c r="AW237" s="66"/>
      <c r="AX237" s="66"/>
      <c r="AY237" s="66"/>
      <c r="AZ237" s="66"/>
      <c r="BA237" s="66"/>
    </row>
    <row r="238" spans="1:53" s="1" customFormat="1" ht="13.5" customHeight="1">
      <c r="C238" s="83">
        <v>2</v>
      </c>
      <c r="D238" s="83"/>
      <c r="E238" s="83"/>
      <c r="F238" s="83"/>
      <c r="G238" s="83"/>
      <c r="H238" s="88">
        <v>30.004200000000001</v>
      </c>
      <c r="I238" s="88"/>
      <c r="J238" s="88"/>
      <c r="K238" s="88"/>
      <c r="L238" s="88"/>
      <c r="M238" s="88">
        <v>30.004100000000001</v>
      </c>
      <c r="N238" s="88"/>
      <c r="O238" s="88"/>
      <c r="P238" s="88"/>
      <c r="Q238" s="88"/>
      <c r="R238" s="88">
        <v>30.004200000000001</v>
      </c>
      <c r="S238" s="88"/>
      <c r="T238" s="88"/>
      <c r="U238" s="88"/>
      <c r="V238" s="88"/>
      <c r="W238" s="88">
        <v>30.0045</v>
      </c>
      <c r="X238" s="88"/>
      <c r="Y238" s="88"/>
      <c r="Z238" s="88"/>
      <c r="AA238" s="88"/>
      <c r="AB238" s="88">
        <v>30.003900000000002</v>
      </c>
      <c r="AC238" s="88"/>
      <c r="AD238" s="88"/>
      <c r="AE238" s="88"/>
      <c r="AF238" s="88"/>
      <c r="AG238" s="116"/>
      <c r="AH238" s="116"/>
      <c r="AI238" s="116"/>
      <c r="AJ238" s="116"/>
      <c r="AK238" s="116"/>
      <c r="AP238" s="64"/>
      <c r="AQ238" s="64"/>
      <c r="AR238" s="66"/>
      <c r="AS238" s="66"/>
      <c r="AT238" s="66"/>
      <c r="AU238" s="66"/>
      <c r="AV238" s="66"/>
      <c r="AW238" s="66"/>
      <c r="AX238" s="66"/>
      <c r="AY238" s="66"/>
      <c r="AZ238" s="66"/>
    </row>
    <row r="239" spans="1:53" s="1" customFormat="1" ht="13.5" customHeight="1">
      <c r="C239" s="83"/>
      <c r="D239" s="83"/>
      <c r="E239" s="83"/>
      <c r="F239" s="83"/>
      <c r="G239" s="83"/>
      <c r="H239" s="88">
        <v>30.0044</v>
      </c>
      <c r="I239" s="88"/>
      <c r="J239" s="88"/>
      <c r="K239" s="88"/>
      <c r="L239" s="88"/>
      <c r="M239" s="88">
        <v>30.004100000000001</v>
      </c>
      <c r="N239" s="88"/>
      <c r="O239" s="88"/>
      <c r="P239" s="88"/>
      <c r="Q239" s="88"/>
      <c r="R239" s="88">
        <v>30.0045</v>
      </c>
      <c r="S239" s="88"/>
      <c r="T239" s="88"/>
      <c r="U239" s="88"/>
      <c r="V239" s="88"/>
      <c r="W239" s="88">
        <v>30.004200000000001</v>
      </c>
      <c r="X239" s="88"/>
      <c r="Y239" s="88"/>
      <c r="Z239" s="88"/>
      <c r="AA239" s="88"/>
      <c r="AB239" s="88">
        <v>30.004000000000001</v>
      </c>
      <c r="AC239" s="88"/>
      <c r="AD239" s="88"/>
      <c r="AE239" s="88"/>
      <c r="AF239" s="88"/>
      <c r="AG239" s="116"/>
      <c r="AH239" s="116"/>
      <c r="AI239" s="116"/>
      <c r="AJ239" s="116"/>
      <c r="AK239" s="116"/>
      <c r="AP239" s="64"/>
      <c r="AQ239" s="64"/>
      <c r="AR239" s="66"/>
      <c r="AS239" s="66"/>
      <c r="AT239" s="66"/>
      <c r="AU239" s="66"/>
      <c r="AV239" s="66"/>
      <c r="AW239" s="66"/>
      <c r="AX239" s="66"/>
      <c r="AY239" s="66"/>
      <c r="AZ239" s="66"/>
    </row>
    <row r="240" spans="1:53" s="1" customFormat="1" ht="13.5" customHeight="1">
      <c r="C240" s="83">
        <v>3</v>
      </c>
      <c r="D240" s="83"/>
      <c r="E240" s="83"/>
      <c r="F240" s="83"/>
      <c r="G240" s="83"/>
      <c r="H240" s="88">
        <v>30.004200000000001</v>
      </c>
      <c r="I240" s="88"/>
      <c r="J240" s="88"/>
      <c r="K240" s="88"/>
      <c r="L240" s="88"/>
      <c r="M240" s="88">
        <v>30.004000000000001</v>
      </c>
      <c r="N240" s="88"/>
      <c r="O240" s="88"/>
      <c r="P240" s="88"/>
      <c r="Q240" s="88"/>
      <c r="R240" s="88">
        <v>30.004000000000001</v>
      </c>
      <c r="S240" s="88"/>
      <c r="T240" s="88"/>
      <c r="U240" s="88"/>
      <c r="V240" s="88"/>
      <c r="W240" s="88">
        <v>30.004000000000001</v>
      </c>
      <c r="X240" s="88"/>
      <c r="Y240" s="88"/>
      <c r="Z240" s="88"/>
      <c r="AA240" s="88"/>
      <c r="AB240" s="88">
        <v>30.0045</v>
      </c>
      <c r="AC240" s="88"/>
      <c r="AD240" s="88"/>
      <c r="AE240" s="88"/>
      <c r="AF240" s="88"/>
      <c r="AG240" s="116"/>
      <c r="AH240" s="116"/>
      <c r="AI240" s="116"/>
      <c r="AJ240" s="116"/>
      <c r="AK240" s="116"/>
      <c r="AP240" s="64"/>
      <c r="AQ240" s="64"/>
      <c r="AR240" s="66"/>
      <c r="AS240" s="66"/>
      <c r="AT240" s="66"/>
      <c r="AU240" s="66"/>
      <c r="AV240" s="66"/>
      <c r="AW240" s="66"/>
      <c r="AX240" s="66"/>
      <c r="AY240" s="66"/>
      <c r="AZ240" s="66"/>
    </row>
    <row r="241" spans="1:52" s="1" customFormat="1" ht="13.5" customHeight="1">
      <c r="C241" s="83"/>
      <c r="D241" s="83"/>
      <c r="E241" s="83"/>
      <c r="F241" s="83"/>
      <c r="G241" s="83"/>
      <c r="H241" s="88">
        <v>30.004200000000001</v>
      </c>
      <c r="I241" s="88"/>
      <c r="J241" s="88"/>
      <c r="K241" s="88"/>
      <c r="L241" s="88"/>
      <c r="M241" s="88">
        <v>30.004100000000001</v>
      </c>
      <c r="N241" s="88"/>
      <c r="O241" s="88"/>
      <c r="P241" s="88"/>
      <c r="Q241" s="88"/>
      <c r="R241" s="88">
        <v>30.0044</v>
      </c>
      <c r="S241" s="88"/>
      <c r="T241" s="88"/>
      <c r="U241" s="88"/>
      <c r="V241" s="88"/>
      <c r="W241" s="88">
        <v>30.004000000000001</v>
      </c>
      <c r="X241" s="88"/>
      <c r="Y241" s="88"/>
      <c r="Z241" s="88"/>
      <c r="AA241" s="88"/>
      <c r="AB241" s="88">
        <v>30.0044</v>
      </c>
      <c r="AC241" s="88"/>
      <c r="AD241" s="88"/>
      <c r="AE241" s="88"/>
      <c r="AF241" s="88"/>
      <c r="AG241" s="116"/>
      <c r="AH241" s="116"/>
      <c r="AI241" s="116"/>
      <c r="AJ241" s="116"/>
      <c r="AK241" s="116"/>
      <c r="AP241" s="64"/>
      <c r="AQ241" s="64"/>
      <c r="AR241" s="66"/>
      <c r="AS241" s="66"/>
      <c r="AT241" s="66"/>
      <c r="AU241" s="66"/>
      <c r="AV241" s="66"/>
      <c r="AW241" s="66"/>
      <c r="AX241" s="66"/>
      <c r="AY241" s="66"/>
      <c r="AZ241" s="66"/>
    </row>
    <row r="242" spans="1:52" ht="13.5" customHeight="1">
      <c r="C242" s="111" t="s">
        <v>162</v>
      </c>
      <c r="D242" s="112"/>
      <c r="E242" s="112"/>
      <c r="F242" s="112"/>
      <c r="G242" s="112"/>
      <c r="H242" s="117">
        <f>STDEV(H236:AF241)*1000</f>
        <v>0.175545127969646</v>
      </c>
      <c r="I242" s="117"/>
      <c r="J242" s="117"/>
      <c r="K242" s="117"/>
      <c r="L242" s="119" t="s">
        <v>149</v>
      </c>
      <c r="M242" s="119"/>
      <c r="N242" s="119"/>
      <c r="O242" s="119"/>
      <c r="P242" s="119"/>
      <c r="Q242" s="119"/>
      <c r="R242" s="119"/>
      <c r="S242" s="119"/>
      <c r="T242" s="119"/>
      <c r="U242" s="119"/>
      <c r="V242" s="119"/>
      <c r="W242" s="119"/>
      <c r="X242" s="119"/>
      <c r="Y242" s="119"/>
      <c r="Z242" s="119"/>
      <c r="AA242" s="119"/>
      <c r="AB242" s="119"/>
      <c r="AC242" s="119"/>
      <c r="AD242" s="119"/>
      <c r="AE242" s="119"/>
      <c r="AF242" s="119"/>
      <c r="AG242" s="119"/>
      <c r="AH242" s="119"/>
      <c r="AI242" s="119"/>
      <c r="AJ242" s="119"/>
      <c r="AK242" s="120"/>
    </row>
    <row r="243" spans="1:52" ht="13.5" customHeight="1">
      <c r="C243" s="113"/>
      <c r="D243" s="114"/>
      <c r="E243" s="114"/>
      <c r="F243" s="114"/>
      <c r="G243" s="114"/>
      <c r="H243" s="118"/>
      <c r="I243" s="118"/>
      <c r="J243" s="118"/>
      <c r="K243" s="118"/>
      <c r="L243" s="121"/>
      <c r="M243" s="121"/>
      <c r="N243" s="121"/>
      <c r="O243" s="121"/>
      <c r="P243" s="121"/>
      <c r="Q243" s="121"/>
      <c r="R243" s="121"/>
      <c r="S243" s="121"/>
      <c r="T243" s="121"/>
      <c r="U243" s="121"/>
      <c r="V243" s="121"/>
      <c r="W243" s="121"/>
      <c r="X243" s="121"/>
      <c r="Y243" s="121"/>
      <c r="Z243" s="121"/>
      <c r="AA243" s="121"/>
      <c r="AB243" s="121"/>
      <c r="AC243" s="121"/>
      <c r="AD243" s="121"/>
      <c r="AE243" s="121"/>
      <c r="AF243" s="121"/>
      <c r="AG243" s="121"/>
      <c r="AH243" s="121"/>
      <c r="AI243" s="121"/>
      <c r="AJ243" s="121"/>
      <c r="AK243" s="122"/>
    </row>
    <row r="244" spans="1:52" ht="13.5" customHeight="1">
      <c r="C244" s="50"/>
      <c r="D244" s="50"/>
      <c r="E244" s="50"/>
      <c r="F244" s="50"/>
      <c r="G244" s="50"/>
      <c r="H244" s="65"/>
      <c r="I244" s="65"/>
      <c r="J244" s="65"/>
      <c r="K244" s="65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  <c r="AC244" s="53"/>
      <c r="AD244" s="53"/>
      <c r="AE244" s="53"/>
      <c r="AF244" s="53"/>
      <c r="AG244" s="53"/>
      <c r="AH244" s="53"/>
      <c r="AI244" s="53"/>
      <c r="AJ244" s="53"/>
      <c r="AK244" s="53"/>
    </row>
    <row r="245" spans="1:52" ht="13.5" customHeight="1">
      <c r="C245" s="50"/>
      <c r="D245" s="50"/>
      <c r="E245" s="50"/>
      <c r="F245" s="50"/>
      <c r="G245" s="50"/>
      <c r="H245" s="65"/>
      <c r="I245" s="65"/>
      <c r="J245" s="65"/>
      <c r="K245" s="65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  <c r="AD245" s="53"/>
      <c r="AE245" s="53"/>
      <c r="AF245" s="53"/>
      <c r="AG245" s="53"/>
      <c r="AH245" s="53"/>
      <c r="AI245" s="53"/>
      <c r="AJ245" s="53"/>
      <c r="AK245" s="53"/>
    </row>
    <row r="246" spans="1:52" ht="13.5" customHeight="1">
      <c r="C246" s="50"/>
      <c r="D246" s="50"/>
      <c r="E246" s="50"/>
      <c r="F246" s="50"/>
      <c r="G246" s="50"/>
      <c r="H246" s="65"/>
      <c r="I246" s="65"/>
      <c r="J246" s="65"/>
      <c r="K246" s="65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  <c r="AC246" s="53"/>
      <c r="AD246" s="53"/>
      <c r="AE246" s="53"/>
      <c r="AF246" s="53"/>
      <c r="AG246" s="53"/>
      <c r="AH246" s="53"/>
      <c r="AI246" s="53"/>
      <c r="AJ246" s="53"/>
      <c r="AK246" s="53"/>
    </row>
    <row r="247" spans="1:52" ht="13.5" customHeight="1">
      <c r="C247" s="50"/>
      <c r="D247" s="50"/>
      <c r="E247" s="50"/>
      <c r="F247" s="50"/>
      <c r="G247" s="50"/>
      <c r="H247" s="65"/>
      <c r="I247" s="65"/>
      <c r="J247" s="65"/>
      <c r="K247" s="65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  <c r="AC247" s="53"/>
      <c r="AD247" s="53"/>
      <c r="AE247" s="53"/>
      <c r="AF247" s="53"/>
      <c r="AG247" s="53"/>
      <c r="AH247" s="53"/>
      <c r="AI247" s="53"/>
      <c r="AJ247" s="53"/>
      <c r="AK247" s="53"/>
    </row>
    <row r="248" spans="1:52" ht="13.5" customHeight="1">
      <c r="C248" s="50"/>
      <c r="D248" s="50"/>
      <c r="E248" s="50"/>
      <c r="F248" s="50"/>
      <c r="G248" s="50"/>
      <c r="H248" s="65"/>
      <c r="I248" s="65"/>
      <c r="J248" s="65"/>
      <c r="K248" s="65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  <c r="AC248" s="53"/>
      <c r="AD248" s="53"/>
      <c r="AE248" s="53"/>
      <c r="AF248" s="53"/>
      <c r="AG248" s="53"/>
      <c r="AH248" s="53"/>
      <c r="AI248" s="53"/>
      <c r="AJ248" s="53"/>
      <c r="AK248" s="53"/>
    </row>
    <row r="249" spans="1:52" ht="13.5" customHeight="1">
      <c r="C249" s="50"/>
      <c r="D249" s="50"/>
      <c r="E249" s="50"/>
      <c r="F249" s="50"/>
      <c r="G249" s="50"/>
      <c r="H249" s="65"/>
      <c r="I249" s="65"/>
      <c r="J249" s="65"/>
      <c r="K249" s="65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  <c r="AD249" s="53"/>
      <c r="AE249" s="53"/>
      <c r="AF249" s="53"/>
      <c r="AG249" s="53"/>
      <c r="AH249" s="53"/>
      <c r="AI249" s="53"/>
      <c r="AJ249" s="53"/>
      <c r="AK249" s="53"/>
    </row>
    <row r="250" spans="1:52" ht="13.5" customHeight="1">
      <c r="C250" s="50"/>
      <c r="D250" s="50"/>
      <c r="E250" s="50"/>
      <c r="F250" s="50"/>
      <c r="G250" s="50"/>
      <c r="H250" s="65"/>
      <c r="I250" s="65"/>
      <c r="J250" s="65"/>
      <c r="K250" s="65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  <c r="AC250" s="53"/>
      <c r="AD250" s="53"/>
      <c r="AE250" s="53"/>
      <c r="AF250" s="53"/>
      <c r="AG250" s="53"/>
      <c r="AH250" s="53"/>
      <c r="AI250" s="53"/>
      <c r="AJ250" s="53"/>
      <c r="AK250" s="53"/>
    </row>
    <row r="251" spans="1:52" ht="13.5" customHeight="1">
      <c r="A251" s="115" t="s">
        <v>163</v>
      </c>
      <c r="B251" s="115"/>
      <c r="C251" s="115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115"/>
      <c r="U251" s="115"/>
      <c r="V251" s="115"/>
      <c r="W251" s="115"/>
      <c r="X251" s="115"/>
      <c r="Y251" s="115"/>
      <c r="Z251" s="115"/>
      <c r="AA251" s="115"/>
      <c r="AB251" s="115"/>
      <c r="AC251" s="115"/>
      <c r="AD251" s="115"/>
      <c r="AE251" s="115"/>
      <c r="AF251" s="115"/>
      <c r="AG251" s="115"/>
      <c r="AH251" s="115"/>
      <c r="AI251" s="115"/>
      <c r="AJ251" s="115"/>
      <c r="AK251" s="115"/>
      <c r="AL251" s="115"/>
      <c r="AM251" s="115"/>
    </row>
    <row r="252" spans="1:52" ht="13.5" customHeight="1">
      <c r="A252" s="115"/>
      <c r="B252" s="115"/>
      <c r="C252" s="115"/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  <c r="R252" s="115"/>
      <c r="S252" s="115"/>
      <c r="T252" s="115"/>
      <c r="U252" s="115"/>
      <c r="V252" s="115"/>
      <c r="W252" s="115"/>
      <c r="X252" s="115"/>
      <c r="Y252" s="115"/>
      <c r="Z252" s="115"/>
      <c r="AA252" s="115"/>
      <c r="AB252" s="115"/>
      <c r="AC252" s="115"/>
      <c r="AD252" s="115"/>
      <c r="AE252" s="115"/>
      <c r="AF252" s="115"/>
      <c r="AG252" s="115"/>
      <c r="AH252" s="115"/>
      <c r="AI252" s="115"/>
      <c r="AJ252" s="115"/>
      <c r="AK252" s="115"/>
      <c r="AL252" s="115"/>
      <c r="AM252" s="115"/>
    </row>
    <row r="253" spans="1:52" s="1" customFormat="1" ht="13.5" customHeight="1">
      <c r="C253" s="83" t="s">
        <v>164</v>
      </c>
      <c r="D253" s="83"/>
      <c r="E253" s="83"/>
      <c r="F253" s="83"/>
      <c r="G253" s="83"/>
      <c r="H253" s="83" t="s">
        <v>165</v>
      </c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  <c r="T253" s="83"/>
      <c r="U253" s="83"/>
      <c r="V253" s="83"/>
      <c r="W253" s="83"/>
      <c r="X253" s="83"/>
      <c r="Y253" s="83"/>
      <c r="Z253" s="83"/>
      <c r="AA253" s="83"/>
      <c r="AB253" s="83"/>
      <c r="AC253" s="83"/>
      <c r="AD253" s="83"/>
      <c r="AE253" s="83"/>
      <c r="AF253" s="83"/>
      <c r="AG253" s="83"/>
      <c r="AH253" s="83"/>
      <c r="AI253" s="83"/>
      <c r="AJ253" s="83"/>
      <c r="AK253" s="83"/>
    </row>
    <row r="254" spans="1:52" s="1" customFormat="1" ht="13.5" customHeight="1">
      <c r="C254" s="83"/>
      <c r="D254" s="83"/>
      <c r="E254" s="83"/>
      <c r="F254" s="83"/>
      <c r="G254" s="83"/>
      <c r="H254" s="83">
        <v>1</v>
      </c>
      <c r="I254" s="83"/>
      <c r="J254" s="83"/>
      <c r="K254" s="83"/>
      <c r="L254" s="83"/>
      <c r="M254" s="83">
        <v>2</v>
      </c>
      <c r="N254" s="83"/>
      <c r="O254" s="83"/>
      <c r="P254" s="83"/>
      <c r="Q254" s="83"/>
      <c r="R254" s="83">
        <v>3</v>
      </c>
      <c r="S254" s="83"/>
      <c r="T254" s="83"/>
      <c r="U254" s="83"/>
      <c r="V254" s="83"/>
      <c r="W254" s="83">
        <v>4</v>
      </c>
      <c r="X254" s="83"/>
      <c r="Y254" s="83"/>
      <c r="Z254" s="83"/>
      <c r="AA254" s="83"/>
      <c r="AB254" s="83">
        <v>5</v>
      </c>
      <c r="AC254" s="83"/>
      <c r="AD254" s="83"/>
      <c r="AE254" s="83"/>
      <c r="AF254" s="83"/>
      <c r="AG254" s="83" t="s">
        <v>166</v>
      </c>
      <c r="AH254" s="83"/>
      <c r="AI254" s="83"/>
      <c r="AJ254" s="83"/>
      <c r="AK254" s="83"/>
      <c r="AQ254" s="1">
        <f>C255-H270/1000-H272*C255/1000000</f>
        <v>23.959245309323002</v>
      </c>
      <c r="AR254" s="1">
        <f ca="1">RANDBETWEEN(-2,2)</f>
        <v>-1</v>
      </c>
      <c r="AS254" s="1">
        <f ca="1">RANDBETWEEN(-2,2)</f>
        <v>-1</v>
      </c>
      <c r="AT254" s="1">
        <f ca="1">RANDBETWEEN(-2,2)</f>
        <v>-1</v>
      </c>
    </row>
    <row r="255" spans="1:52" s="1" customFormat="1" ht="13.5" customHeight="1">
      <c r="C255" s="91">
        <v>23.959510000000002</v>
      </c>
      <c r="D255" s="92"/>
      <c r="E255" s="92"/>
      <c r="F255" s="92"/>
      <c r="G255" s="93"/>
      <c r="H255" s="94"/>
      <c r="I255" s="95"/>
      <c r="J255" s="95"/>
      <c r="K255" s="95"/>
      <c r="L255" s="96"/>
      <c r="M255" s="94"/>
      <c r="N255" s="95"/>
      <c r="O255" s="95"/>
      <c r="P255" s="95"/>
      <c r="Q255" s="96"/>
      <c r="R255" s="94"/>
      <c r="S255" s="95"/>
      <c r="T255" s="95"/>
      <c r="U255" s="95"/>
      <c r="V255" s="96"/>
      <c r="W255" s="94"/>
      <c r="X255" s="95"/>
      <c r="Y255" s="95"/>
      <c r="Z255" s="95"/>
      <c r="AA255" s="96"/>
      <c r="AB255" s="94"/>
      <c r="AC255" s="95"/>
      <c r="AD255" s="95"/>
      <c r="AE255" s="95"/>
      <c r="AF255" s="96"/>
      <c r="AG255" s="97"/>
      <c r="AH255" s="97"/>
      <c r="AI255" s="97"/>
      <c r="AJ255" s="97"/>
      <c r="AK255" s="97"/>
    </row>
    <row r="256" spans="1:52" s="1" customFormat="1" ht="13.5" customHeight="1">
      <c r="C256" s="91">
        <v>119.98594</v>
      </c>
      <c r="D256" s="92"/>
      <c r="E256" s="92"/>
      <c r="F256" s="92"/>
      <c r="G256" s="93"/>
      <c r="H256" s="94"/>
      <c r="I256" s="95"/>
      <c r="J256" s="95"/>
      <c r="K256" s="95"/>
      <c r="L256" s="96"/>
      <c r="M256" s="94"/>
      <c r="N256" s="95"/>
      <c r="O256" s="95"/>
      <c r="P256" s="95"/>
      <c r="Q256" s="96"/>
      <c r="R256" s="94"/>
      <c r="S256" s="95"/>
      <c r="T256" s="95"/>
      <c r="U256" s="95"/>
      <c r="V256" s="96"/>
      <c r="W256" s="94"/>
      <c r="X256" s="95"/>
      <c r="Y256" s="95"/>
      <c r="Z256" s="95"/>
      <c r="AA256" s="96"/>
      <c r="AB256" s="94"/>
      <c r="AC256" s="95"/>
      <c r="AD256" s="95"/>
      <c r="AE256" s="95"/>
      <c r="AF256" s="96"/>
      <c r="AG256" s="97"/>
      <c r="AH256" s="97"/>
      <c r="AI256" s="97"/>
      <c r="AJ256" s="97"/>
      <c r="AK256" s="97"/>
    </row>
    <row r="257" spans="3:41" s="1" customFormat="1" ht="13.5" customHeight="1">
      <c r="C257" s="91">
        <v>287.98282</v>
      </c>
      <c r="D257" s="92"/>
      <c r="E257" s="92"/>
      <c r="F257" s="92"/>
      <c r="G257" s="93"/>
      <c r="H257" s="94"/>
      <c r="I257" s="95"/>
      <c r="J257" s="95"/>
      <c r="K257" s="95"/>
      <c r="L257" s="96"/>
      <c r="M257" s="94"/>
      <c r="N257" s="95"/>
      <c r="O257" s="95"/>
      <c r="P257" s="95"/>
      <c r="Q257" s="96"/>
      <c r="R257" s="94"/>
      <c r="S257" s="95"/>
      <c r="T257" s="95"/>
      <c r="U257" s="95"/>
      <c r="V257" s="96"/>
      <c r="W257" s="94"/>
      <c r="X257" s="95"/>
      <c r="Y257" s="95"/>
      <c r="Z257" s="95"/>
      <c r="AA257" s="96"/>
      <c r="AB257" s="94"/>
      <c r="AC257" s="95"/>
      <c r="AD257" s="95"/>
      <c r="AE257" s="95"/>
      <c r="AF257" s="96"/>
      <c r="AG257" s="97"/>
      <c r="AH257" s="97"/>
      <c r="AI257" s="97"/>
      <c r="AJ257" s="97"/>
      <c r="AK257" s="97"/>
      <c r="AN257" s="1" t="s">
        <v>167</v>
      </c>
      <c r="AO257" s="68" t="s">
        <v>168</v>
      </c>
    </row>
    <row r="258" spans="3:41" s="1" customFormat="1" ht="13.5" customHeight="1">
      <c r="C258" s="91">
        <v>479.99473999999998</v>
      </c>
      <c r="D258" s="92"/>
      <c r="E258" s="92"/>
      <c r="F258" s="92"/>
      <c r="G258" s="93"/>
      <c r="H258" s="94"/>
      <c r="I258" s="95"/>
      <c r="J258" s="95"/>
      <c r="K258" s="95"/>
      <c r="L258" s="96"/>
      <c r="M258" s="94"/>
      <c r="N258" s="95"/>
      <c r="O258" s="95"/>
      <c r="P258" s="95"/>
      <c r="Q258" s="96"/>
      <c r="R258" s="94"/>
      <c r="S258" s="95"/>
      <c r="T258" s="95"/>
      <c r="U258" s="95"/>
      <c r="V258" s="96"/>
      <c r="W258" s="94"/>
      <c r="X258" s="95"/>
      <c r="Y258" s="95"/>
      <c r="Z258" s="95"/>
      <c r="AA258" s="96"/>
      <c r="AB258" s="94"/>
      <c r="AC258" s="95"/>
      <c r="AD258" s="95"/>
      <c r="AE258" s="95"/>
      <c r="AF258" s="96"/>
      <c r="AG258" s="97"/>
      <c r="AH258" s="97"/>
      <c r="AI258" s="97"/>
      <c r="AJ258" s="97"/>
      <c r="AK258" s="97"/>
      <c r="AN258" s="1" t="s">
        <v>169</v>
      </c>
      <c r="AO258" s="69">
        <v>0.6</v>
      </c>
    </row>
    <row r="259" spans="3:41" s="1" customFormat="1" ht="13.5" customHeight="1">
      <c r="C259" s="91">
        <v>599.97937999999999</v>
      </c>
      <c r="D259" s="92"/>
      <c r="E259" s="92"/>
      <c r="F259" s="92"/>
      <c r="G259" s="93"/>
      <c r="H259" s="94"/>
      <c r="I259" s="95"/>
      <c r="J259" s="95"/>
      <c r="K259" s="95"/>
      <c r="L259" s="96"/>
      <c r="M259" s="94"/>
      <c r="N259" s="95"/>
      <c r="O259" s="95"/>
      <c r="P259" s="95"/>
      <c r="Q259" s="96"/>
      <c r="R259" s="94"/>
      <c r="S259" s="95"/>
      <c r="T259" s="95"/>
      <c r="U259" s="95"/>
      <c r="V259" s="96"/>
      <c r="W259" s="94"/>
      <c r="X259" s="95"/>
      <c r="Y259" s="95"/>
      <c r="Z259" s="95"/>
      <c r="AA259" s="96"/>
      <c r="AB259" s="94"/>
      <c r="AC259" s="95"/>
      <c r="AD259" s="95"/>
      <c r="AE259" s="95"/>
      <c r="AF259" s="96"/>
      <c r="AG259" s="97"/>
      <c r="AH259" s="97"/>
      <c r="AI259" s="97"/>
      <c r="AJ259" s="97"/>
      <c r="AK259" s="97"/>
      <c r="AN259" s="1" t="s">
        <v>170</v>
      </c>
      <c r="AO259" s="1" t="s">
        <v>171</v>
      </c>
    </row>
    <row r="260" spans="3:41" s="1" customFormat="1" ht="13.5" customHeight="1">
      <c r="C260" s="91">
        <v>839.98467000000005</v>
      </c>
      <c r="D260" s="92"/>
      <c r="E260" s="92"/>
      <c r="F260" s="92"/>
      <c r="G260" s="93"/>
      <c r="H260" s="94"/>
      <c r="I260" s="95"/>
      <c r="J260" s="95"/>
      <c r="K260" s="95"/>
      <c r="L260" s="96"/>
      <c r="M260" s="94"/>
      <c r="N260" s="95"/>
      <c r="O260" s="95"/>
      <c r="P260" s="95"/>
      <c r="Q260" s="96"/>
      <c r="R260" s="94"/>
      <c r="S260" s="95"/>
      <c r="T260" s="95"/>
      <c r="U260" s="95"/>
      <c r="V260" s="96"/>
      <c r="W260" s="94"/>
      <c r="X260" s="95"/>
      <c r="Y260" s="95"/>
      <c r="Z260" s="95"/>
      <c r="AA260" s="96"/>
      <c r="AB260" s="94"/>
      <c r="AC260" s="95"/>
      <c r="AD260" s="95"/>
      <c r="AE260" s="95"/>
      <c r="AF260" s="96"/>
      <c r="AG260" s="97"/>
      <c r="AH260" s="97"/>
      <c r="AI260" s="97"/>
      <c r="AJ260" s="97"/>
      <c r="AK260" s="97"/>
    </row>
    <row r="261" spans="3:41" s="1" customFormat="1" ht="13.5" customHeight="1">
      <c r="C261" s="91">
        <v>983.97433000000001</v>
      </c>
      <c r="D261" s="92"/>
      <c r="E261" s="92"/>
      <c r="F261" s="92"/>
      <c r="G261" s="93"/>
      <c r="H261" s="94"/>
      <c r="I261" s="95"/>
      <c r="J261" s="95"/>
      <c r="K261" s="95"/>
      <c r="L261" s="96"/>
      <c r="M261" s="94"/>
      <c r="N261" s="95"/>
      <c r="O261" s="95"/>
      <c r="P261" s="95"/>
      <c r="Q261" s="96"/>
      <c r="R261" s="94"/>
      <c r="S261" s="95"/>
      <c r="T261" s="95"/>
      <c r="U261" s="95"/>
      <c r="V261" s="96"/>
      <c r="W261" s="94"/>
      <c r="X261" s="95"/>
      <c r="Y261" s="95"/>
      <c r="Z261" s="95"/>
      <c r="AA261" s="96"/>
      <c r="AB261" s="94"/>
      <c r="AC261" s="95"/>
      <c r="AD261" s="95"/>
      <c r="AE261" s="95"/>
      <c r="AF261" s="96"/>
      <c r="AG261" s="97"/>
      <c r="AH261" s="97"/>
      <c r="AI261" s="97"/>
      <c r="AJ261" s="97"/>
      <c r="AK261" s="97"/>
    </row>
    <row r="262" spans="3:41" s="1" customFormat="1" ht="13.5" customHeight="1">
      <c r="C262" s="91">
        <v>1055.9883299999999</v>
      </c>
      <c r="D262" s="92"/>
      <c r="E262" s="92"/>
      <c r="F262" s="92"/>
      <c r="G262" s="93"/>
      <c r="H262" s="94"/>
      <c r="I262" s="95"/>
      <c r="J262" s="95"/>
      <c r="K262" s="95"/>
      <c r="L262" s="96"/>
      <c r="M262" s="94"/>
      <c r="N262" s="95"/>
      <c r="O262" s="95"/>
      <c r="P262" s="95"/>
      <c r="Q262" s="96"/>
      <c r="R262" s="94"/>
      <c r="S262" s="95"/>
      <c r="T262" s="95"/>
      <c r="U262" s="95"/>
      <c r="V262" s="96"/>
      <c r="W262" s="94"/>
      <c r="X262" s="95"/>
      <c r="Y262" s="95"/>
      <c r="Z262" s="95"/>
      <c r="AA262" s="96"/>
      <c r="AB262" s="94"/>
      <c r="AC262" s="95"/>
      <c r="AD262" s="95"/>
      <c r="AE262" s="95"/>
      <c r="AF262" s="96"/>
      <c r="AG262" s="97"/>
      <c r="AH262" s="97"/>
      <c r="AI262" s="97"/>
      <c r="AJ262" s="97"/>
      <c r="AK262" s="97"/>
    </row>
    <row r="263" spans="3:41" s="1" customFormat="1" ht="13.5" customHeight="1">
      <c r="C263" s="91">
        <v>96.026430000000005</v>
      </c>
      <c r="D263" s="92"/>
      <c r="E263" s="92"/>
      <c r="F263" s="92"/>
      <c r="G263" s="93"/>
      <c r="H263" s="94"/>
      <c r="I263" s="95"/>
      <c r="J263" s="95"/>
      <c r="K263" s="95"/>
      <c r="L263" s="96"/>
      <c r="M263" s="94"/>
      <c r="N263" s="95"/>
      <c r="O263" s="95"/>
      <c r="P263" s="95"/>
      <c r="Q263" s="96"/>
      <c r="R263" s="94"/>
      <c r="S263" s="95"/>
      <c r="T263" s="95"/>
      <c r="U263" s="95"/>
      <c r="V263" s="96"/>
      <c r="W263" s="94"/>
      <c r="X263" s="95"/>
      <c r="Y263" s="95"/>
      <c r="Z263" s="95"/>
      <c r="AA263" s="96"/>
      <c r="AB263" s="94"/>
      <c r="AC263" s="95"/>
      <c r="AD263" s="95"/>
      <c r="AE263" s="95"/>
      <c r="AF263" s="96"/>
      <c r="AG263" s="97"/>
      <c r="AH263" s="97"/>
      <c r="AI263" s="97"/>
      <c r="AJ263" s="97"/>
      <c r="AK263" s="97"/>
    </row>
    <row r="264" spans="3:41" s="1" customFormat="1" ht="13.5" customHeight="1">
      <c r="C264" s="91">
        <v>264.02330999999998</v>
      </c>
      <c r="D264" s="92"/>
      <c r="E264" s="92"/>
      <c r="F264" s="92"/>
      <c r="G264" s="93"/>
      <c r="H264" s="94"/>
      <c r="I264" s="95"/>
      <c r="J264" s="95"/>
      <c r="K264" s="95"/>
      <c r="L264" s="96"/>
      <c r="M264" s="94"/>
      <c r="N264" s="95"/>
      <c r="O264" s="95"/>
      <c r="P264" s="95"/>
      <c r="Q264" s="96"/>
      <c r="R264" s="94"/>
      <c r="S264" s="95"/>
      <c r="T264" s="95"/>
      <c r="U264" s="95"/>
      <c r="V264" s="96"/>
      <c r="W264" s="94"/>
      <c r="X264" s="95"/>
      <c r="Y264" s="95"/>
      <c r="Z264" s="95"/>
      <c r="AA264" s="96"/>
      <c r="AB264" s="94"/>
      <c r="AC264" s="95"/>
      <c r="AD264" s="95"/>
      <c r="AE264" s="95"/>
      <c r="AF264" s="96"/>
      <c r="AG264" s="97"/>
      <c r="AH264" s="97"/>
      <c r="AI264" s="97"/>
      <c r="AJ264" s="97"/>
      <c r="AK264" s="97"/>
    </row>
    <row r="265" spans="3:41" s="1" customFormat="1" ht="13.5" customHeight="1">
      <c r="C265" s="91">
        <v>456.03523000000001</v>
      </c>
      <c r="D265" s="92"/>
      <c r="E265" s="92"/>
      <c r="F265" s="92"/>
      <c r="G265" s="93"/>
      <c r="H265" s="94"/>
      <c r="I265" s="95"/>
      <c r="J265" s="95"/>
      <c r="K265" s="95"/>
      <c r="L265" s="96"/>
      <c r="M265" s="94"/>
      <c r="N265" s="95"/>
      <c r="O265" s="95"/>
      <c r="P265" s="95"/>
      <c r="Q265" s="96"/>
      <c r="R265" s="94"/>
      <c r="S265" s="95"/>
      <c r="T265" s="95"/>
      <c r="U265" s="95"/>
      <c r="V265" s="96"/>
      <c r="W265" s="94"/>
      <c r="X265" s="95"/>
      <c r="Y265" s="95"/>
      <c r="Z265" s="95"/>
      <c r="AA265" s="96"/>
      <c r="AB265" s="94"/>
      <c r="AC265" s="95"/>
      <c r="AD265" s="95"/>
      <c r="AE265" s="95"/>
      <c r="AF265" s="96"/>
      <c r="AG265" s="97"/>
      <c r="AH265" s="97"/>
      <c r="AI265" s="97"/>
      <c r="AJ265" s="97"/>
      <c r="AK265" s="97"/>
    </row>
    <row r="266" spans="3:41" s="1" customFormat="1" ht="13.5" customHeight="1">
      <c r="C266" s="91">
        <v>576.01986999999997</v>
      </c>
      <c r="D266" s="92"/>
      <c r="E266" s="92"/>
      <c r="F266" s="92"/>
      <c r="G266" s="93"/>
      <c r="H266" s="94"/>
      <c r="I266" s="95"/>
      <c r="J266" s="95"/>
      <c r="K266" s="95"/>
      <c r="L266" s="96"/>
      <c r="M266" s="94"/>
      <c r="N266" s="95"/>
      <c r="O266" s="95"/>
      <c r="P266" s="95"/>
      <c r="Q266" s="96"/>
      <c r="R266" s="94"/>
      <c r="S266" s="95"/>
      <c r="T266" s="95"/>
      <c r="U266" s="95"/>
      <c r="V266" s="96"/>
      <c r="W266" s="94"/>
      <c r="X266" s="95"/>
      <c r="Y266" s="95"/>
      <c r="Z266" s="95"/>
      <c r="AA266" s="96"/>
      <c r="AB266" s="94"/>
      <c r="AC266" s="95"/>
      <c r="AD266" s="95"/>
      <c r="AE266" s="95"/>
      <c r="AF266" s="96"/>
      <c r="AG266" s="97"/>
      <c r="AH266" s="97"/>
      <c r="AI266" s="97"/>
      <c r="AJ266" s="97"/>
      <c r="AK266" s="97"/>
    </row>
    <row r="267" spans="3:41" s="1" customFormat="1" ht="13.5" customHeight="1">
      <c r="C267" s="91">
        <v>816.02516000000003</v>
      </c>
      <c r="D267" s="92"/>
      <c r="E267" s="92"/>
      <c r="F267" s="92"/>
      <c r="G267" s="93"/>
      <c r="H267" s="94"/>
      <c r="I267" s="95"/>
      <c r="J267" s="95"/>
      <c r="K267" s="95"/>
      <c r="L267" s="96"/>
      <c r="M267" s="94"/>
      <c r="N267" s="95"/>
      <c r="O267" s="95"/>
      <c r="P267" s="95"/>
      <c r="Q267" s="96"/>
      <c r="R267" s="94"/>
      <c r="S267" s="95"/>
      <c r="T267" s="95"/>
      <c r="U267" s="95"/>
      <c r="V267" s="96"/>
      <c r="W267" s="94"/>
      <c r="X267" s="95"/>
      <c r="Y267" s="95"/>
      <c r="Z267" s="95"/>
      <c r="AA267" s="96"/>
      <c r="AB267" s="94"/>
      <c r="AC267" s="95"/>
      <c r="AD267" s="95"/>
      <c r="AE267" s="95"/>
      <c r="AF267" s="96"/>
      <c r="AG267" s="97"/>
      <c r="AH267" s="97"/>
      <c r="AI267" s="97"/>
      <c r="AJ267" s="97"/>
      <c r="AK267" s="97"/>
    </row>
    <row r="268" spans="3:41" s="1" customFormat="1" ht="13.5" customHeight="1">
      <c r="C268" s="91">
        <v>960.01481999999999</v>
      </c>
      <c r="D268" s="92"/>
      <c r="E268" s="92"/>
      <c r="F268" s="92"/>
      <c r="G268" s="93"/>
      <c r="H268" s="94"/>
      <c r="I268" s="95"/>
      <c r="J268" s="95"/>
      <c r="K268" s="95"/>
      <c r="L268" s="96"/>
      <c r="M268" s="94"/>
      <c r="N268" s="95"/>
      <c r="O268" s="95"/>
      <c r="P268" s="95"/>
      <c r="Q268" s="96"/>
      <c r="R268" s="94"/>
      <c r="S268" s="95"/>
      <c r="T268" s="95"/>
      <c r="U268" s="95"/>
      <c r="V268" s="96"/>
      <c r="W268" s="94"/>
      <c r="X268" s="95"/>
      <c r="Y268" s="95"/>
      <c r="Z268" s="95"/>
      <c r="AA268" s="96"/>
      <c r="AB268" s="94"/>
      <c r="AC268" s="95"/>
      <c r="AD268" s="95"/>
      <c r="AE268" s="95"/>
      <c r="AF268" s="96"/>
      <c r="AG268" s="97"/>
      <c r="AH268" s="97"/>
      <c r="AI268" s="97"/>
      <c r="AJ268" s="97"/>
      <c r="AK268" s="97"/>
    </row>
    <row r="269" spans="3:41" s="1" customFormat="1" ht="13.5" customHeight="1">
      <c r="C269" s="91">
        <v>1032.02882</v>
      </c>
      <c r="D269" s="92"/>
      <c r="E269" s="92"/>
      <c r="F269" s="92"/>
      <c r="G269" s="93"/>
      <c r="H269" s="94"/>
      <c r="I269" s="95"/>
      <c r="J269" s="95"/>
      <c r="K269" s="95"/>
      <c r="L269" s="96"/>
      <c r="M269" s="94"/>
      <c r="N269" s="95"/>
      <c r="O269" s="95"/>
      <c r="P269" s="95"/>
      <c r="Q269" s="96"/>
      <c r="R269" s="94"/>
      <c r="S269" s="95"/>
      <c r="T269" s="95"/>
      <c r="U269" s="95"/>
      <c r="V269" s="96"/>
      <c r="W269" s="94"/>
      <c r="X269" s="95"/>
      <c r="Y269" s="95"/>
      <c r="Z269" s="95"/>
      <c r="AA269" s="96"/>
      <c r="AB269" s="94"/>
      <c r="AC269" s="95"/>
      <c r="AD269" s="95"/>
      <c r="AE269" s="95"/>
      <c r="AF269" s="96"/>
      <c r="AG269" s="97"/>
      <c r="AH269" s="97"/>
      <c r="AI269" s="97"/>
      <c r="AJ269" s="97"/>
      <c r="AK269" s="97"/>
    </row>
    <row r="270" spans="3:41" s="1" customFormat="1" ht="13.5" customHeight="1">
      <c r="C270" s="153" t="s">
        <v>172</v>
      </c>
      <c r="D270" s="99"/>
      <c r="E270" s="99"/>
      <c r="F270" s="99"/>
      <c r="G270" s="99"/>
      <c r="H270" s="154">
        <v>0.2</v>
      </c>
      <c r="I270" s="154"/>
      <c r="J270" s="154"/>
      <c r="K270" s="154"/>
      <c r="L270" s="154"/>
      <c r="M270" s="154"/>
      <c r="N270" s="154"/>
      <c r="O270" s="154"/>
      <c r="P270" s="154"/>
      <c r="Q270" s="154"/>
      <c r="R270" s="154"/>
      <c r="S270" s="154"/>
      <c r="T270" s="154"/>
      <c r="U270" s="154"/>
      <c r="V270" s="154"/>
      <c r="W270" s="155"/>
      <c r="X270" s="155"/>
      <c r="Y270" s="155"/>
      <c r="Z270" s="155"/>
      <c r="AA270" s="155"/>
      <c r="AB270" s="155"/>
      <c r="AC270" s="155"/>
      <c r="AD270" s="155"/>
      <c r="AE270" s="155"/>
      <c r="AF270" s="155"/>
      <c r="AG270" s="155"/>
      <c r="AH270" s="155"/>
      <c r="AI270" s="155"/>
      <c r="AJ270" s="155"/>
      <c r="AK270" s="156"/>
    </row>
    <row r="271" spans="3:41" s="1" customFormat="1" ht="13.5" customHeight="1">
      <c r="C271" s="127"/>
      <c r="D271" s="100"/>
      <c r="E271" s="100"/>
      <c r="F271" s="100"/>
      <c r="G271" s="100"/>
      <c r="H271" s="131"/>
      <c r="I271" s="131"/>
      <c r="J271" s="131"/>
      <c r="K271" s="131"/>
      <c r="L271" s="131"/>
      <c r="M271" s="131"/>
      <c r="N271" s="131"/>
      <c r="O271" s="131"/>
      <c r="P271" s="131"/>
      <c r="Q271" s="131"/>
      <c r="R271" s="131"/>
      <c r="S271" s="131"/>
      <c r="T271" s="131"/>
      <c r="U271" s="131"/>
      <c r="V271" s="131"/>
      <c r="W271" s="129"/>
      <c r="X271" s="129"/>
      <c r="Y271" s="129"/>
      <c r="Z271" s="129"/>
      <c r="AA271" s="129"/>
      <c r="AB271" s="129"/>
      <c r="AC271" s="129"/>
      <c r="AD271" s="129"/>
      <c r="AE271" s="129"/>
      <c r="AF271" s="129"/>
      <c r="AG271" s="129"/>
      <c r="AH271" s="129"/>
      <c r="AI271" s="129"/>
      <c r="AJ271" s="129"/>
      <c r="AK271" s="130"/>
    </row>
    <row r="272" spans="3:41" s="1" customFormat="1" ht="13.5" customHeight="1">
      <c r="C272" s="111" t="s">
        <v>173</v>
      </c>
      <c r="D272" s="100"/>
      <c r="E272" s="100"/>
      <c r="F272" s="100"/>
      <c r="G272" s="100"/>
      <c r="H272" s="128">
        <v>2.7</v>
      </c>
      <c r="I272" s="128"/>
      <c r="J272" s="128"/>
      <c r="K272" s="128"/>
      <c r="L272" s="128"/>
      <c r="M272" s="128"/>
      <c r="N272" s="128"/>
      <c r="O272" s="128"/>
      <c r="P272" s="128"/>
      <c r="Q272" s="128"/>
      <c r="R272" s="128"/>
      <c r="S272" s="128"/>
      <c r="T272" s="128"/>
      <c r="U272" s="128"/>
      <c r="V272" s="128"/>
      <c r="W272" s="129"/>
      <c r="X272" s="129"/>
      <c r="Y272" s="129"/>
      <c r="Z272" s="129"/>
      <c r="AA272" s="129"/>
      <c r="AB272" s="129"/>
      <c r="AC272" s="129"/>
      <c r="AD272" s="129"/>
      <c r="AE272" s="129"/>
      <c r="AF272" s="129"/>
      <c r="AG272" s="129"/>
      <c r="AH272" s="129"/>
      <c r="AI272" s="129"/>
      <c r="AJ272" s="129"/>
      <c r="AK272" s="130"/>
    </row>
    <row r="273" spans="1:39" s="1" customFormat="1" ht="13.5" customHeight="1">
      <c r="C273" s="127"/>
      <c r="D273" s="100"/>
      <c r="E273" s="100"/>
      <c r="F273" s="100"/>
      <c r="G273" s="100"/>
      <c r="H273" s="128"/>
      <c r="I273" s="128"/>
      <c r="J273" s="128"/>
      <c r="K273" s="128"/>
      <c r="L273" s="128"/>
      <c r="M273" s="128"/>
      <c r="N273" s="128"/>
      <c r="O273" s="128"/>
      <c r="P273" s="128"/>
      <c r="Q273" s="128"/>
      <c r="R273" s="128"/>
      <c r="S273" s="128"/>
      <c r="T273" s="128"/>
      <c r="U273" s="128"/>
      <c r="V273" s="128"/>
      <c r="W273" s="129"/>
      <c r="X273" s="129"/>
      <c r="Y273" s="129"/>
      <c r="Z273" s="129"/>
      <c r="AA273" s="129"/>
      <c r="AB273" s="129"/>
      <c r="AC273" s="129"/>
      <c r="AD273" s="129"/>
      <c r="AE273" s="129"/>
      <c r="AF273" s="129"/>
      <c r="AG273" s="129"/>
      <c r="AH273" s="129"/>
      <c r="AI273" s="129"/>
      <c r="AJ273" s="129"/>
      <c r="AK273" s="130"/>
    </row>
    <row r="274" spans="1:39" s="1" customFormat="1" ht="13.5" customHeight="1">
      <c r="C274" s="111" t="s">
        <v>174</v>
      </c>
      <c r="D274" s="100"/>
      <c r="E274" s="100"/>
      <c r="F274" s="100"/>
      <c r="G274" s="100"/>
      <c r="H274" s="100"/>
      <c r="I274" s="100"/>
      <c r="J274" s="100"/>
      <c r="K274" s="100"/>
      <c r="L274" s="100"/>
      <c r="M274" s="100"/>
      <c r="N274" s="100"/>
      <c r="O274" s="131">
        <v>0.4</v>
      </c>
      <c r="P274" s="131"/>
      <c r="Q274" s="131"/>
      <c r="R274" s="131"/>
      <c r="S274" s="131"/>
      <c r="T274" s="131"/>
      <c r="U274" s="131"/>
      <c r="V274" s="131"/>
      <c r="W274" s="123" t="s">
        <v>175</v>
      </c>
      <c r="X274" s="123"/>
      <c r="Y274" s="123"/>
      <c r="Z274" s="123"/>
      <c r="AA274" s="123"/>
      <c r="AB274" s="123"/>
      <c r="AC274" s="123"/>
      <c r="AD274" s="123"/>
      <c r="AE274" s="123"/>
      <c r="AF274" s="123"/>
      <c r="AG274" s="123"/>
      <c r="AH274" s="123"/>
      <c r="AI274" s="123"/>
      <c r="AJ274" s="123"/>
      <c r="AK274" s="124"/>
    </row>
    <row r="275" spans="1:39" s="1" customFormat="1" ht="13.5" customHeight="1">
      <c r="C275" s="127"/>
      <c r="D275" s="100"/>
      <c r="E275" s="100"/>
      <c r="F275" s="100"/>
      <c r="G275" s="100"/>
      <c r="H275" s="100"/>
      <c r="I275" s="100"/>
      <c r="J275" s="100"/>
      <c r="K275" s="100"/>
      <c r="L275" s="100"/>
      <c r="M275" s="100"/>
      <c r="N275" s="100"/>
      <c r="O275" s="131"/>
      <c r="P275" s="131"/>
      <c r="Q275" s="131"/>
      <c r="R275" s="131"/>
      <c r="S275" s="131"/>
      <c r="T275" s="131"/>
      <c r="U275" s="131"/>
      <c r="V275" s="131"/>
      <c r="W275" s="123"/>
      <c r="X275" s="123"/>
      <c r="Y275" s="123"/>
      <c r="Z275" s="123"/>
      <c r="AA275" s="123"/>
      <c r="AB275" s="123"/>
      <c r="AC275" s="123"/>
      <c r="AD275" s="123"/>
      <c r="AE275" s="123"/>
      <c r="AF275" s="123"/>
      <c r="AG275" s="123"/>
      <c r="AH275" s="123"/>
      <c r="AI275" s="123"/>
      <c r="AJ275" s="123"/>
      <c r="AK275" s="124"/>
    </row>
    <row r="276" spans="1:39" s="1" customFormat="1" ht="13.5" customHeight="1">
      <c r="C276" s="111" t="s">
        <v>176</v>
      </c>
      <c r="D276" s="100"/>
      <c r="E276" s="100"/>
      <c r="F276" s="100"/>
      <c r="G276" s="100"/>
      <c r="H276" s="100"/>
      <c r="I276" s="100"/>
      <c r="J276" s="100"/>
      <c r="K276" s="100"/>
      <c r="L276" s="100"/>
      <c r="M276" s="100"/>
      <c r="N276" s="100"/>
      <c r="O276" s="128">
        <v>0.7</v>
      </c>
      <c r="P276" s="128"/>
      <c r="Q276" s="128"/>
      <c r="R276" s="128"/>
      <c r="S276" s="128"/>
      <c r="T276" s="128"/>
      <c r="U276" s="128"/>
      <c r="V276" s="128"/>
      <c r="W276" s="123" t="s">
        <v>177</v>
      </c>
      <c r="X276" s="123"/>
      <c r="Y276" s="123"/>
      <c r="Z276" s="123"/>
      <c r="AA276" s="123"/>
      <c r="AB276" s="123"/>
      <c r="AC276" s="123"/>
      <c r="AD276" s="123"/>
      <c r="AE276" s="123"/>
      <c r="AF276" s="123"/>
      <c r="AG276" s="123"/>
      <c r="AH276" s="123"/>
      <c r="AI276" s="123"/>
      <c r="AJ276" s="123"/>
      <c r="AK276" s="124"/>
    </row>
    <row r="277" spans="1:39" s="1" customFormat="1" ht="13.5" customHeight="1">
      <c r="C277" s="127"/>
      <c r="D277" s="100"/>
      <c r="E277" s="100"/>
      <c r="F277" s="100"/>
      <c r="G277" s="100"/>
      <c r="H277" s="100"/>
      <c r="I277" s="100"/>
      <c r="J277" s="100"/>
      <c r="K277" s="100"/>
      <c r="L277" s="100"/>
      <c r="M277" s="100"/>
      <c r="N277" s="100"/>
      <c r="O277" s="128"/>
      <c r="P277" s="128"/>
      <c r="Q277" s="128"/>
      <c r="R277" s="128"/>
      <c r="S277" s="128"/>
      <c r="T277" s="128"/>
      <c r="U277" s="128"/>
      <c r="V277" s="128"/>
      <c r="W277" s="123"/>
      <c r="X277" s="123"/>
      <c r="Y277" s="123"/>
      <c r="Z277" s="123"/>
      <c r="AA277" s="123"/>
      <c r="AB277" s="123"/>
      <c r="AC277" s="123"/>
      <c r="AD277" s="123"/>
      <c r="AE277" s="123"/>
      <c r="AF277" s="123"/>
      <c r="AG277" s="123"/>
      <c r="AH277" s="123"/>
      <c r="AI277" s="123"/>
      <c r="AJ277" s="123"/>
      <c r="AK277" s="124"/>
    </row>
    <row r="278" spans="1:39" s="1" customFormat="1" ht="13.5" customHeight="1">
      <c r="C278" s="111" t="s">
        <v>178</v>
      </c>
      <c r="D278" s="100"/>
      <c r="E278" s="100"/>
      <c r="F278" s="100"/>
      <c r="G278" s="100"/>
      <c r="H278" s="100"/>
      <c r="I278" s="100"/>
      <c r="J278" s="100"/>
      <c r="K278" s="100"/>
      <c r="L278" s="100"/>
      <c r="M278" s="100"/>
      <c r="N278" s="100"/>
      <c r="O278" s="131">
        <v>0.6</v>
      </c>
      <c r="P278" s="131"/>
      <c r="Q278" s="131"/>
      <c r="R278" s="131"/>
      <c r="S278" s="131"/>
      <c r="T278" s="131"/>
      <c r="U278" s="131"/>
      <c r="V278" s="131"/>
      <c r="W278" s="123" t="s">
        <v>179</v>
      </c>
      <c r="X278" s="123"/>
      <c r="Y278" s="123"/>
      <c r="Z278" s="123"/>
      <c r="AA278" s="123"/>
      <c r="AB278" s="123"/>
      <c r="AC278" s="123"/>
      <c r="AD278" s="123"/>
      <c r="AE278" s="123"/>
      <c r="AF278" s="123"/>
      <c r="AG278" s="123"/>
      <c r="AH278" s="123"/>
      <c r="AI278" s="123"/>
      <c r="AJ278" s="123"/>
      <c r="AK278" s="124"/>
    </row>
    <row r="279" spans="1:39" s="1" customFormat="1" ht="13.5" customHeight="1">
      <c r="C279" s="127"/>
      <c r="D279" s="100"/>
      <c r="E279" s="100"/>
      <c r="F279" s="100"/>
      <c r="G279" s="100"/>
      <c r="H279" s="100"/>
      <c r="I279" s="100"/>
      <c r="J279" s="100"/>
      <c r="K279" s="100"/>
      <c r="L279" s="100"/>
      <c r="M279" s="100"/>
      <c r="N279" s="100"/>
      <c r="O279" s="131"/>
      <c r="P279" s="131"/>
      <c r="Q279" s="131"/>
      <c r="R279" s="131"/>
      <c r="S279" s="131"/>
      <c r="T279" s="131"/>
      <c r="U279" s="131"/>
      <c r="V279" s="131"/>
      <c r="W279" s="123"/>
      <c r="X279" s="123"/>
      <c r="Y279" s="123"/>
      <c r="Z279" s="123"/>
      <c r="AA279" s="123"/>
      <c r="AB279" s="123"/>
      <c r="AC279" s="123"/>
      <c r="AD279" s="123"/>
      <c r="AE279" s="123"/>
      <c r="AF279" s="123"/>
      <c r="AG279" s="123"/>
      <c r="AH279" s="123"/>
      <c r="AI279" s="123"/>
      <c r="AJ279" s="123"/>
      <c r="AK279" s="124"/>
    </row>
    <row r="280" spans="1:39" s="1" customFormat="1" ht="13.5" customHeight="1">
      <c r="C280" s="111" t="s">
        <v>180</v>
      </c>
      <c r="D280" s="100"/>
      <c r="E280" s="100"/>
      <c r="F280" s="100"/>
      <c r="G280" s="100"/>
      <c r="H280" s="100"/>
      <c r="I280" s="100"/>
      <c r="J280" s="100"/>
      <c r="K280" s="100"/>
      <c r="L280" s="100"/>
      <c r="M280" s="100"/>
      <c r="N280" s="100"/>
      <c r="O280" s="128">
        <v>0.3</v>
      </c>
      <c r="P280" s="128"/>
      <c r="Q280" s="128"/>
      <c r="R280" s="128"/>
      <c r="S280" s="128"/>
      <c r="T280" s="128"/>
      <c r="U280" s="128"/>
      <c r="V280" s="128"/>
      <c r="W280" s="123" t="s">
        <v>181</v>
      </c>
      <c r="X280" s="123"/>
      <c r="Y280" s="123"/>
      <c r="Z280" s="123"/>
      <c r="AA280" s="123"/>
      <c r="AB280" s="123"/>
      <c r="AC280" s="123"/>
      <c r="AD280" s="123"/>
      <c r="AE280" s="123"/>
      <c r="AF280" s="123"/>
      <c r="AG280" s="123"/>
      <c r="AH280" s="123"/>
      <c r="AI280" s="123"/>
      <c r="AJ280" s="123"/>
      <c r="AK280" s="124"/>
    </row>
    <row r="281" spans="1:39" s="2" customFormat="1" ht="13.5" customHeight="1">
      <c r="C281" s="113"/>
      <c r="D281" s="114"/>
      <c r="E281" s="114"/>
      <c r="F281" s="114"/>
      <c r="G281" s="114"/>
      <c r="H281" s="114"/>
      <c r="I281" s="114"/>
      <c r="J281" s="114"/>
      <c r="K281" s="114"/>
      <c r="L281" s="114"/>
      <c r="M281" s="114"/>
      <c r="N281" s="114"/>
      <c r="O281" s="132"/>
      <c r="P281" s="132"/>
      <c r="Q281" s="132"/>
      <c r="R281" s="132"/>
      <c r="S281" s="132"/>
      <c r="T281" s="132"/>
      <c r="U281" s="132"/>
      <c r="V281" s="132"/>
      <c r="W281" s="125"/>
      <c r="X281" s="125"/>
      <c r="Y281" s="125"/>
      <c r="Z281" s="125"/>
      <c r="AA281" s="125"/>
      <c r="AB281" s="125"/>
      <c r="AC281" s="125"/>
      <c r="AD281" s="125"/>
      <c r="AE281" s="125"/>
      <c r="AF281" s="125"/>
      <c r="AG281" s="125"/>
      <c r="AH281" s="125"/>
      <c r="AI281" s="125"/>
      <c r="AJ281" s="125"/>
      <c r="AK281" s="126"/>
    </row>
    <row r="282" spans="1:39" s="2" customFormat="1" ht="13.5" customHeight="1">
      <c r="C282" s="297" t="s">
        <v>182</v>
      </c>
      <c r="D282" s="298"/>
      <c r="E282" s="298"/>
      <c r="F282" s="298"/>
      <c r="G282" s="298"/>
      <c r="H282" s="298"/>
      <c r="I282" s="298"/>
      <c r="J282" s="298"/>
      <c r="K282" s="298"/>
      <c r="L282" s="298"/>
      <c r="M282" s="298"/>
      <c r="N282" s="298"/>
      <c r="O282" s="298"/>
      <c r="P282" s="298"/>
      <c r="Q282" s="298"/>
      <c r="R282" s="298"/>
      <c r="S282" s="298"/>
      <c r="T282" s="298"/>
      <c r="U282" s="298"/>
      <c r="V282" s="298"/>
      <c r="W282" s="298"/>
      <c r="X282" s="298"/>
      <c r="Y282" s="298"/>
      <c r="Z282" s="298"/>
      <c r="AA282" s="298"/>
      <c r="AB282" s="298"/>
      <c r="AC282" s="298"/>
      <c r="AD282" s="298"/>
      <c r="AE282" s="298"/>
      <c r="AF282" s="298"/>
      <c r="AG282" s="298"/>
      <c r="AH282" s="298"/>
      <c r="AI282" s="298"/>
      <c r="AJ282" s="298"/>
      <c r="AK282" s="299"/>
    </row>
    <row r="283" spans="1:39" s="2" customFormat="1" ht="13.5" customHeight="1">
      <c r="C283" s="300"/>
      <c r="D283" s="301"/>
      <c r="E283" s="301"/>
      <c r="F283" s="301"/>
      <c r="G283" s="301"/>
      <c r="H283" s="301"/>
      <c r="I283" s="301"/>
      <c r="J283" s="301"/>
      <c r="K283" s="301"/>
      <c r="L283" s="301"/>
      <c r="M283" s="301"/>
      <c r="N283" s="301"/>
      <c r="O283" s="301"/>
      <c r="P283" s="301"/>
      <c r="Q283" s="301"/>
      <c r="R283" s="301"/>
      <c r="S283" s="301"/>
      <c r="T283" s="301"/>
      <c r="U283" s="301"/>
      <c r="V283" s="301"/>
      <c r="W283" s="301"/>
      <c r="X283" s="301"/>
      <c r="Y283" s="301"/>
      <c r="Z283" s="301"/>
      <c r="AA283" s="301"/>
      <c r="AB283" s="301"/>
      <c r="AC283" s="301"/>
      <c r="AD283" s="301"/>
      <c r="AE283" s="301"/>
      <c r="AF283" s="301"/>
      <c r="AG283" s="301"/>
      <c r="AH283" s="301"/>
      <c r="AI283" s="301"/>
      <c r="AJ283" s="301"/>
      <c r="AK283" s="302"/>
    </row>
    <row r="286" spans="1:39" ht="13.5" customHeight="1">
      <c r="C286" s="108" t="s">
        <v>183</v>
      </c>
      <c r="D286" s="108"/>
      <c r="E286" s="108"/>
      <c r="F286" s="109" t="s">
        <v>3</v>
      </c>
      <c r="G286" s="109"/>
      <c r="H286" s="109"/>
      <c r="I286" s="109"/>
      <c r="J286" s="109"/>
      <c r="K286" s="109"/>
      <c r="L286" s="109"/>
      <c r="M286" s="109"/>
      <c r="N286" s="109"/>
      <c r="O286" s="109"/>
      <c r="P286" s="109"/>
      <c r="Q286" s="109"/>
      <c r="R286" s="109"/>
      <c r="S286" s="109"/>
      <c r="T286" s="109"/>
      <c r="U286" s="109"/>
      <c r="V286" s="109"/>
      <c r="W286" s="109"/>
      <c r="X286" s="109"/>
      <c r="Y286" s="109"/>
      <c r="Z286" s="109"/>
      <c r="AA286" s="109"/>
      <c r="AB286" s="109"/>
      <c r="AC286" s="109"/>
      <c r="AD286" s="109"/>
      <c r="AE286" s="109"/>
      <c r="AF286" s="109"/>
      <c r="AG286" s="109"/>
      <c r="AH286" s="109"/>
      <c r="AI286" s="109"/>
      <c r="AJ286" s="109"/>
      <c r="AK286" s="109"/>
      <c r="AL286" s="109"/>
      <c r="AM286" s="109"/>
    </row>
    <row r="287" spans="1:39" ht="13.5" customHeight="1">
      <c r="C287" s="108"/>
      <c r="D287" s="108"/>
      <c r="E287" s="108"/>
      <c r="F287" s="109"/>
      <c r="G287" s="109"/>
      <c r="H287" s="109"/>
      <c r="I287" s="109"/>
      <c r="J287" s="109"/>
      <c r="K287" s="109"/>
      <c r="L287" s="109"/>
      <c r="M287" s="109"/>
      <c r="N287" s="109"/>
      <c r="O287" s="109"/>
      <c r="P287" s="109"/>
      <c r="Q287" s="109"/>
      <c r="R287" s="109"/>
      <c r="S287" s="109"/>
      <c r="T287" s="109"/>
      <c r="U287" s="109"/>
      <c r="V287" s="109"/>
      <c r="W287" s="109"/>
      <c r="X287" s="109"/>
      <c r="Y287" s="109"/>
      <c r="Z287" s="109"/>
      <c r="AA287" s="109"/>
      <c r="AB287" s="109"/>
      <c r="AC287" s="109"/>
      <c r="AD287" s="109"/>
      <c r="AE287" s="109"/>
      <c r="AF287" s="109"/>
      <c r="AG287" s="109"/>
      <c r="AH287" s="109"/>
      <c r="AI287" s="109"/>
      <c r="AJ287" s="109"/>
      <c r="AK287" s="109"/>
      <c r="AL287" s="109"/>
      <c r="AM287" s="109"/>
    </row>
    <row r="288" spans="1:39" ht="13.5" customHeight="1">
      <c r="A288" s="110" t="s">
        <v>184</v>
      </c>
      <c r="B288" s="110"/>
      <c r="C288" s="110"/>
      <c r="D288" s="110"/>
      <c r="E288" s="110"/>
      <c r="F288" s="110"/>
      <c r="G288" s="110"/>
      <c r="H288" s="110"/>
      <c r="I288" s="110"/>
      <c r="J288" s="110"/>
      <c r="K288" s="110"/>
      <c r="L288" s="110"/>
      <c r="M288" s="110"/>
      <c r="N288" s="110"/>
      <c r="O288" s="110"/>
      <c r="P288" s="110"/>
      <c r="Q288" s="110"/>
      <c r="R288" s="110"/>
      <c r="S288" s="110"/>
      <c r="T288" s="110"/>
      <c r="U288" s="110"/>
      <c r="V288" s="110"/>
      <c r="W288" s="110"/>
      <c r="X288" s="110"/>
      <c r="Y288" s="110"/>
      <c r="Z288" s="110"/>
      <c r="AA288" s="110"/>
      <c r="AB288" s="110"/>
      <c r="AC288" s="110"/>
      <c r="AD288" s="110"/>
      <c r="AE288" s="110"/>
      <c r="AF288" s="110"/>
      <c r="AG288" s="110"/>
      <c r="AH288" s="110"/>
      <c r="AI288" s="110"/>
      <c r="AJ288" s="110"/>
      <c r="AK288" s="110"/>
      <c r="AL288" s="110"/>
      <c r="AM288" s="110"/>
    </row>
    <row r="289" spans="1:39" ht="13.5" customHeight="1">
      <c r="A289" s="110"/>
      <c r="B289" s="110"/>
      <c r="C289" s="110"/>
      <c r="D289" s="110"/>
      <c r="E289" s="110"/>
      <c r="F289" s="110"/>
      <c r="G289" s="110"/>
      <c r="H289" s="110"/>
      <c r="I289" s="110"/>
      <c r="J289" s="110"/>
      <c r="K289" s="110"/>
      <c r="L289" s="110"/>
      <c r="M289" s="110"/>
      <c r="N289" s="110"/>
      <c r="O289" s="110"/>
      <c r="P289" s="110"/>
      <c r="Q289" s="110"/>
      <c r="R289" s="110"/>
      <c r="S289" s="110"/>
      <c r="T289" s="110"/>
      <c r="U289" s="110"/>
      <c r="V289" s="110"/>
      <c r="W289" s="110"/>
      <c r="X289" s="110"/>
      <c r="Y289" s="110"/>
      <c r="Z289" s="110"/>
      <c r="AA289" s="110"/>
      <c r="AB289" s="110"/>
      <c r="AC289" s="110"/>
      <c r="AD289" s="110"/>
      <c r="AE289" s="110"/>
      <c r="AF289" s="110"/>
      <c r="AG289" s="110"/>
      <c r="AH289" s="110"/>
      <c r="AI289" s="110"/>
      <c r="AJ289" s="110"/>
      <c r="AK289" s="110"/>
      <c r="AL289" s="110"/>
      <c r="AM289" s="110"/>
    </row>
  </sheetData>
  <mergeCells count="935">
    <mergeCell ref="C60:G63"/>
    <mergeCell ref="C282:AK283"/>
    <mergeCell ref="C80:G81"/>
    <mergeCell ref="H80:J81"/>
    <mergeCell ref="K80:M81"/>
    <mergeCell ref="N80:Q81"/>
    <mergeCell ref="R80:T81"/>
    <mergeCell ref="U80:W81"/>
    <mergeCell ref="X80:Z81"/>
    <mergeCell ref="AA80:AD81"/>
    <mergeCell ref="AE80:AH81"/>
    <mergeCell ref="C88:L89"/>
    <mergeCell ref="M88:R89"/>
    <mergeCell ref="S88:AI89"/>
    <mergeCell ref="R82:T83"/>
    <mergeCell ref="U82:W83"/>
    <mergeCell ref="X82:Z83"/>
    <mergeCell ref="AA82:AD83"/>
    <mergeCell ref="AE82:AH83"/>
    <mergeCell ref="C84:I85"/>
    <mergeCell ref="J84:R85"/>
    <mergeCell ref="S84:AI85"/>
    <mergeCell ref="AE66:AH67"/>
    <mergeCell ref="C68:G69"/>
    <mergeCell ref="H68:J69"/>
    <mergeCell ref="K68:M69"/>
    <mergeCell ref="N68:Q69"/>
    <mergeCell ref="R68:T69"/>
    <mergeCell ref="U68:W69"/>
    <mergeCell ref="X68:Z69"/>
    <mergeCell ref="AA68:AD69"/>
    <mergeCell ref="AE68:AH69"/>
    <mergeCell ref="C86:I87"/>
    <mergeCell ref="C66:G67"/>
    <mergeCell ref="H66:J67"/>
    <mergeCell ref="K66:M67"/>
    <mergeCell ref="N66:Q67"/>
    <mergeCell ref="R66:T67"/>
    <mergeCell ref="U66:W67"/>
    <mergeCell ref="X66:Z67"/>
    <mergeCell ref="AA66:AD67"/>
    <mergeCell ref="S86:AI87"/>
    <mergeCell ref="J86:R87"/>
    <mergeCell ref="A52:AM53"/>
    <mergeCell ref="C54:G59"/>
    <mergeCell ref="H54:I55"/>
    <mergeCell ref="J54:R55"/>
    <mergeCell ref="S54:U59"/>
    <mergeCell ref="W54:Y55"/>
    <mergeCell ref="Z54:AB55"/>
    <mergeCell ref="AC54:AD57"/>
    <mergeCell ref="AF54:AI55"/>
    <mergeCell ref="H56:I57"/>
    <mergeCell ref="J56:R57"/>
    <mergeCell ref="W56:Y57"/>
    <mergeCell ref="Z56:AB57"/>
    <mergeCell ref="AF56:AI57"/>
    <mergeCell ref="H58:M59"/>
    <mergeCell ref="N58:R59"/>
    <mergeCell ref="W58:AA59"/>
    <mergeCell ref="AB58:AI59"/>
    <mergeCell ref="U78:W79"/>
    <mergeCell ref="X78:Z79"/>
    <mergeCell ref="AA78:AD79"/>
    <mergeCell ref="AE78:AH79"/>
    <mergeCell ref="C76:G77"/>
    <mergeCell ref="H76:J77"/>
    <mergeCell ref="K76:M77"/>
    <mergeCell ref="N76:Q77"/>
    <mergeCell ref="R76:T77"/>
    <mergeCell ref="U76:W77"/>
    <mergeCell ref="X76:Z77"/>
    <mergeCell ref="AA76:AD77"/>
    <mergeCell ref="AE76:AH77"/>
    <mergeCell ref="C82:G83"/>
    <mergeCell ref="H82:J83"/>
    <mergeCell ref="K82:M83"/>
    <mergeCell ref="N82:Q83"/>
    <mergeCell ref="C78:G79"/>
    <mergeCell ref="H78:J79"/>
    <mergeCell ref="K78:M79"/>
    <mergeCell ref="N78:Q79"/>
    <mergeCell ref="R78:T79"/>
    <mergeCell ref="AE91:AH92"/>
    <mergeCell ref="A91:AD92"/>
    <mergeCell ref="C64:G65"/>
    <mergeCell ref="C70:G71"/>
    <mergeCell ref="H70:J71"/>
    <mergeCell ref="K70:M71"/>
    <mergeCell ref="N70:Q71"/>
    <mergeCell ref="R70:T71"/>
    <mergeCell ref="U70:W71"/>
    <mergeCell ref="X70:Z71"/>
    <mergeCell ref="AA70:AD71"/>
    <mergeCell ref="AE70:AH71"/>
    <mergeCell ref="C72:G75"/>
    <mergeCell ref="H72:Q73"/>
    <mergeCell ref="R72:T73"/>
    <mergeCell ref="U72:W73"/>
    <mergeCell ref="X72:Z73"/>
    <mergeCell ref="AA72:AI75"/>
    <mergeCell ref="H74:J75"/>
    <mergeCell ref="K74:M75"/>
    <mergeCell ref="N74:Q75"/>
    <mergeCell ref="R74:T75"/>
    <mergeCell ref="U74:W75"/>
    <mergeCell ref="X74:Z75"/>
    <mergeCell ref="X106:AB107"/>
    <mergeCell ref="L104:W105"/>
    <mergeCell ref="X104:Y105"/>
    <mergeCell ref="Z104:AA105"/>
    <mergeCell ref="A102:AM103"/>
    <mergeCell ref="C138:AK139"/>
    <mergeCell ref="T132:Y133"/>
    <mergeCell ref="Z132:AE133"/>
    <mergeCell ref="AJ132:AK133"/>
    <mergeCell ref="I132:S133"/>
    <mergeCell ref="AC104:AK105"/>
    <mergeCell ref="AC106:AK107"/>
    <mergeCell ref="AF132:AI133"/>
    <mergeCell ref="C136:L137"/>
    <mergeCell ref="M136:T137"/>
    <mergeCell ref="U136:V137"/>
    <mergeCell ref="W136:X137"/>
    <mergeCell ref="C104:K105"/>
    <mergeCell ref="C106:E107"/>
    <mergeCell ref="F106:H107"/>
    <mergeCell ref="I106:K107"/>
    <mergeCell ref="L106:Q107"/>
    <mergeCell ref="R106:W107"/>
    <mergeCell ref="AB43:AC44"/>
    <mergeCell ref="AD43:AE44"/>
    <mergeCell ref="AF43:AG44"/>
    <mergeCell ref="AH43:AI44"/>
    <mergeCell ref="AJ43:AK44"/>
    <mergeCell ref="H64:J65"/>
    <mergeCell ref="K64:M65"/>
    <mergeCell ref="N64:Q65"/>
    <mergeCell ref="R64:T65"/>
    <mergeCell ref="U64:W65"/>
    <mergeCell ref="X64:Z65"/>
    <mergeCell ref="AA64:AD65"/>
    <mergeCell ref="AE64:AH65"/>
    <mergeCell ref="H60:Q61"/>
    <mergeCell ref="R60:T61"/>
    <mergeCell ref="U60:W61"/>
    <mergeCell ref="X60:Z61"/>
    <mergeCell ref="AA60:AI63"/>
    <mergeCell ref="H62:J63"/>
    <mergeCell ref="K62:M63"/>
    <mergeCell ref="N62:Q63"/>
    <mergeCell ref="R62:T63"/>
    <mergeCell ref="U62:W63"/>
    <mergeCell ref="X62:Z63"/>
    <mergeCell ref="Z33:AA34"/>
    <mergeCell ref="AB33:AC34"/>
    <mergeCell ref="AD33:AE34"/>
    <mergeCell ref="AF33:AG34"/>
    <mergeCell ref="AH33:AI34"/>
    <mergeCell ref="AJ33:AK34"/>
    <mergeCell ref="Z35:AA36"/>
    <mergeCell ref="AB35:AC36"/>
    <mergeCell ref="AD35:AE36"/>
    <mergeCell ref="AF35:AG36"/>
    <mergeCell ref="AH35:AI36"/>
    <mergeCell ref="AJ35:AK36"/>
    <mergeCell ref="Z37:AA38"/>
    <mergeCell ref="AB37:AC38"/>
    <mergeCell ref="AD37:AE38"/>
    <mergeCell ref="AF37:AG38"/>
    <mergeCell ref="AH37:AI38"/>
    <mergeCell ref="AJ37:AK38"/>
    <mergeCell ref="Z39:AA40"/>
    <mergeCell ref="AB39:AC40"/>
    <mergeCell ref="AD39:AE40"/>
    <mergeCell ref="AF39:AG40"/>
    <mergeCell ref="AH39:AI40"/>
    <mergeCell ref="AJ39:AK40"/>
    <mergeCell ref="Z41:AA42"/>
    <mergeCell ref="AB41:AC42"/>
    <mergeCell ref="AD41:AE42"/>
    <mergeCell ref="AF41:AG42"/>
    <mergeCell ref="AH41:AI42"/>
    <mergeCell ref="AJ41:AK42"/>
    <mergeCell ref="M39:N40"/>
    <mergeCell ref="O39:P40"/>
    <mergeCell ref="Q39:R40"/>
    <mergeCell ref="S39:T40"/>
    <mergeCell ref="U39:V40"/>
    <mergeCell ref="W39:X40"/>
    <mergeCell ref="M41:N42"/>
    <mergeCell ref="O41:P42"/>
    <mergeCell ref="Q41:R42"/>
    <mergeCell ref="S41:T42"/>
    <mergeCell ref="U41:V42"/>
    <mergeCell ref="W41:X42"/>
    <mergeCell ref="U43:V44"/>
    <mergeCell ref="W43:X44"/>
    <mergeCell ref="M33:N34"/>
    <mergeCell ref="O33:P34"/>
    <mergeCell ref="Q33:R34"/>
    <mergeCell ref="S33:T34"/>
    <mergeCell ref="U33:V34"/>
    <mergeCell ref="W33:X34"/>
    <mergeCell ref="H33:K34"/>
    <mergeCell ref="H35:K36"/>
    <mergeCell ref="H37:K38"/>
    <mergeCell ref="H39:K40"/>
    <mergeCell ref="H41:K42"/>
    <mergeCell ref="M37:N38"/>
    <mergeCell ref="O37:P38"/>
    <mergeCell ref="Q37:R38"/>
    <mergeCell ref="S37:T38"/>
    <mergeCell ref="U37:V38"/>
    <mergeCell ref="W37:X38"/>
    <mergeCell ref="M35:N36"/>
    <mergeCell ref="O35:P36"/>
    <mergeCell ref="Q35:R36"/>
    <mergeCell ref="S35:T36"/>
    <mergeCell ref="U35:V36"/>
    <mergeCell ref="C49:H50"/>
    <mergeCell ref="I49:K50"/>
    <mergeCell ref="L49:M50"/>
    <mergeCell ref="H29:K32"/>
    <mergeCell ref="H43:K44"/>
    <mergeCell ref="M43:N44"/>
    <mergeCell ref="O43:P44"/>
    <mergeCell ref="Q43:R44"/>
    <mergeCell ref="S43:T44"/>
    <mergeCell ref="C29:G32"/>
    <mergeCell ref="C33:G38"/>
    <mergeCell ref="C39:G44"/>
    <mergeCell ref="M29:X30"/>
    <mergeCell ref="W35:X36"/>
    <mergeCell ref="C45:H46"/>
    <mergeCell ref="C47:H48"/>
    <mergeCell ref="I45:K46"/>
    <mergeCell ref="I47:K48"/>
    <mergeCell ref="L45:M46"/>
    <mergeCell ref="L47:M48"/>
    <mergeCell ref="N45:AK46"/>
    <mergeCell ref="N47:AK48"/>
    <mergeCell ref="N49:AK50"/>
    <mergeCell ref="Z43:AA44"/>
    <mergeCell ref="Z29:AK30"/>
    <mergeCell ref="M31:R32"/>
    <mergeCell ref="S31:X32"/>
    <mergeCell ref="C16:G19"/>
    <mergeCell ref="C22:G23"/>
    <mergeCell ref="H16:AI17"/>
    <mergeCell ref="H22:V23"/>
    <mergeCell ref="W22:AI23"/>
    <mergeCell ref="Z31:AE32"/>
    <mergeCell ref="AF31:AK32"/>
    <mergeCell ref="C20:G21"/>
    <mergeCell ref="H18:V19"/>
    <mergeCell ref="H20:V21"/>
    <mergeCell ref="W18:AI19"/>
    <mergeCell ref="W20:AI21"/>
    <mergeCell ref="A27:AM28"/>
    <mergeCell ref="C24:P25"/>
    <mergeCell ref="Q24:W25"/>
    <mergeCell ref="X24:Z25"/>
    <mergeCell ref="AB24:AI25"/>
    <mergeCell ref="A2:O3"/>
    <mergeCell ref="P2:S3"/>
    <mergeCell ref="A5:O6"/>
    <mergeCell ref="P5:S6"/>
    <mergeCell ref="A8:O9"/>
    <mergeCell ref="P8:S9"/>
    <mergeCell ref="A11:O12"/>
    <mergeCell ref="P11:S12"/>
    <mergeCell ref="A14:AM15"/>
    <mergeCell ref="C270:G271"/>
    <mergeCell ref="H270:V271"/>
    <mergeCell ref="W270:AK271"/>
    <mergeCell ref="F203:I204"/>
    <mergeCell ref="AD203:AG204"/>
    <mergeCell ref="AH203:AK204"/>
    <mergeCell ref="F205:I206"/>
    <mergeCell ref="AD205:AG206"/>
    <mergeCell ref="AH205:AK206"/>
    <mergeCell ref="F207:I208"/>
    <mergeCell ref="AD207:AG208"/>
    <mergeCell ref="AH207:AK208"/>
    <mergeCell ref="F209:I210"/>
    <mergeCell ref="AD209:AG210"/>
    <mergeCell ref="AH209:AK210"/>
    <mergeCell ref="AD215:AG216"/>
    <mergeCell ref="AH215:AK216"/>
    <mergeCell ref="F217:I218"/>
    <mergeCell ref="AD217:AG218"/>
    <mergeCell ref="AH217:AK218"/>
    <mergeCell ref="A155:AM156"/>
    <mergeCell ref="T152:W153"/>
    <mergeCell ref="A152:S153"/>
    <mergeCell ref="B172:I173"/>
    <mergeCell ref="J172:M173"/>
    <mergeCell ref="N172:AL173"/>
    <mergeCell ref="AG227:AK228"/>
    <mergeCell ref="C240:G241"/>
    <mergeCell ref="C234:G235"/>
    <mergeCell ref="AG234:AK235"/>
    <mergeCell ref="C236:G237"/>
    <mergeCell ref="C238:G239"/>
    <mergeCell ref="C227:E228"/>
    <mergeCell ref="F227:I228"/>
    <mergeCell ref="J227:M228"/>
    <mergeCell ref="N227:Q228"/>
    <mergeCell ref="R227:U228"/>
    <mergeCell ref="W227:Y228"/>
    <mergeCell ref="Z227:AF228"/>
    <mergeCell ref="C229:F230"/>
    <mergeCell ref="G229:J230"/>
    <mergeCell ref="K229:AK230"/>
    <mergeCell ref="C225:E226"/>
    <mergeCell ref="C221:E222"/>
    <mergeCell ref="F221:I222"/>
    <mergeCell ref="AD221:AG222"/>
    <mergeCell ref="AH221:AK222"/>
    <mergeCell ref="F219:I220"/>
    <mergeCell ref="AD219:AG220"/>
    <mergeCell ref="AH219:AK220"/>
    <mergeCell ref="C203:E204"/>
    <mergeCell ref="C205:E206"/>
    <mergeCell ref="C207:E208"/>
    <mergeCell ref="C209:E210"/>
    <mergeCell ref="C211:E212"/>
    <mergeCell ref="C213:E214"/>
    <mergeCell ref="C215:E216"/>
    <mergeCell ref="C217:E218"/>
    <mergeCell ref="C219:E220"/>
    <mergeCell ref="F211:I212"/>
    <mergeCell ref="AD211:AG212"/>
    <mergeCell ref="AH211:AK212"/>
    <mergeCell ref="F213:I214"/>
    <mergeCell ref="AD213:AG214"/>
    <mergeCell ref="AH213:AK214"/>
    <mergeCell ref="F215:I216"/>
    <mergeCell ref="C286:E287"/>
    <mergeCell ref="F286:AM287"/>
    <mergeCell ref="A288:AM289"/>
    <mergeCell ref="C242:G243"/>
    <mergeCell ref="A232:AM233"/>
    <mergeCell ref="AG236:AK241"/>
    <mergeCell ref="H242:K243"/>
    <mergeCell ref="L242:AK243"/>
    <mergeCell ref="W274:AK275"/>
    <mergeCell ref="W276:AK277"/>
    <mergeCell ref="W278:AK279"/>
    <mergeCell ref="W280:AK281"/>
    <mergeCell ref="C272:G273"/>
    <mergeCell ref="H272:V273"/>
    <mergeCell ref="W272:AK273"/>
    <mergeCell ref="C274:N275"/>
    <mergeCell ref="C276:N277"/>
    <mergeCell ref="C278:N279"/>
    <mergeCell ref="C280:N281"/>
    <mergeCell ref="O274:V275"/>
    <mergeCell ref="O276:V277"/>
    <mergeCell ref="O278:V279"/>
    <mergeCell ref="O280:V281"/>
    <mergeCell ref="A251:AM252"/>
    <mergeCell ref="V54:V55"/>
    <mergeCell ref="V56:V57"/>
    <mergeCell ref="V58:V59"/>
    <mergeCell ref="V227:V228"/>
    <mergeCell ref="AA24:AA25"/>
    <mergeCell ref="AB104:AB105"/>
    <mergeCell ref="AE54:AE55"/>
    <mergeCell ref="AE56:AE57"/>
    <mergeCell ref="AI64:AI65"/>
    <mergeCell ref="AI66:AI67"/>
    <mergeCell ref="AI68:AI69"/>
    <mergeCell ref="AI70:AI71"/>
    <mergeCell ref="AI76:AI77"/>
    <mergeCell ref="AI78:AI79"/>
    <mergeCell ref="AI80:AI81"/>
    <mergeCell ref="AI82:AI83"/>
    <mergeCell ref="A201:AM202"/>
    <mergeCell ref="F223:I224"/>
    <mergeCell ref="AD223:AG224"/>
    <mergeCell ref="AH223:AK224"/>
    <mergeCell ref="F225:I226"/>
    <mergeCell ref="AD225:AG226"/>
    <mergeCell ref="AH225:AK226"/>
    <mergeCell ref="C223:E224"/>
    <mergeCell ref="C268:G268"/>
    <mergeCell ref="H268:L268"/>
    <mergeCell ref="M268:Q268"/>
    <mergeCell ref="R268:V268"/>
    <mergeCell ref="W268:AA268"/>
    <mergeCell ref="AB268:AF268"/>
    <mergeCell ref="AG268:AK268"/>
    <mergeCell ref="C269:G269"/>
    <mergeCell ref="H269:L269"/>
    <mergeCell ref="M269:Q269"/>
    <mergeCell ref="R269:V269"/>
    <mergeCell ref="W269:AA269"/>
    <mergeCell ref="AB269:AF269"/>
    <mergeCell ref="AG269:AK269"/>
    <mergeCell ref="C266:G266"/>
    <mergeCell ref="H266:L266"/>
    <mergeCell ref="M266:Q266"/>
    <mergeCell ref="R266:V266"/>
    <mergeCell ref="W266:AA266"/>
    <mergeCell ref="AB266:AF266"/>
    <mergeCell ref="AG266:AK266"/>
    <mergeCell ref="C267:G267"/>
    <mergeCell ref="H267:L267"/>
    <mergeCell ref="M267:Q267"/>
    <mergeCell ref="R267:V267"/>
    <mergeCell ref="W267:AA267"/>
    <mergeCell ref="AB267:AF267"/>
    <mergeCell ref="AG267:AK267"/>
    <mergeCell ref="C264:G264"/>
    <mergeCell ref="H264:L264"/>
    <mergeCell ref="M264:Q264"/>
    <mergeCell ref="R264:V264"/>
    <mergeCell ref="W264:AA264"/>
    <mergeCell ref="AB264:AF264"/>
    <mergeCell ref="AG264:AK264"/>
    <mergeCell ref="C265:G265"/>
    <mergeCell ref="H265:L265"/>
    <mergeCell ref="M265:Q265"/>
    <mergeCell ref="R265:V265"/>
    <mergeCell ref="W265:AA265"/>
    <mergeCell ref="AB265:AF265"/>
    <mergeCell ref="AG265:AK265"/>
    <mergeCell ref="C262:G262"/>
    <mergeCell ref="H262:L262"/>
    <mergeCell ref="M262:Q262"/>
    <mergeCell ref="R262:V262"/>
    <mergeCell ref="W262:AA262"/>
    <mergeCell ref="AB262:AF262"/>
    <mergeCell ref="AG262:AK262"/>
    <mergeCell ref="C263:G263"/>
    <mergeCell ref="H263:L263"/>
    <mergeCell ref="M263:Q263"/>
    <mergeCell ref="R263:V263"/>
    <mergeCell ref="W263:AA263"/>
    <mergeCell ref="AB263:AF263"/>
    <mergeCell ref="AG263:AK263"/>
    <mergeCell ref="C260:G260"/>
    <mergeCell ref="H260:L260"/>
    <mergeCell ref="M260:Q260"/>
    <mergeCell ref="R260:V260"/>
    <mergeCell ref="W260:AA260"/>
    <mergeCell ref="AB260:AF260"/>
    <mergeCell ref="AG260:AK260"/>
    <mergeCell ref="C261:G261"/>
    <mergeCell ref="H261:L261"/>
    <mergeCell ref="M261:Q261"/>
    <mergeCell ref="R261:V261"/>
    <mergeCell ref="W261:AA261"/>
    <mergeCell ref="AB261:AF261"/>
    <mergeCell ref="AG261:AK261"/>
    <mergeCell ref="C258:G258"/>
    <mergeCell ref="H258:L258"/>
    <mergeCell ref="M258:Q258"/>
    <mergeCell ref="R258:V258"/>
    <mergeCell ref="W258:AA258"/>
    <mergeCell ref="AB258:AF258"/>
    <mergeCell ref="AG258:AK258"/>
    <mergeCell ref="C259:G259"/>
    <mergeCell ref="H259:L259"/>
    <mergeCell ref="M259:Q259"/>
    <mergeCell ref="R259:V259"/>
    <mergeCell ref="W259:AA259"/>
    <mergeCell ref="AB259:AF259"/>
    <mergeCell ref="AG259:AK259"/>
    <mergeCell ref="C256:G256"/>
    <mergeCell ref="H256:L256"/>
    <mergeCell ref="M256:Q256"/>
    <mergeCell ref="R256:V256"/>
    <mergeCell ref="W256:AA256"/>
    <mergeCell ref="AB256:AF256"/>
    <mergeCell ref="AG256:AK256"/>
    <mergeCell ref="C257:G257"/>
    <mergeCell ref="H257:L257"/>
    <mergeCell ref="M257:Q257"/>
    <mergeCell ref="R257:V257"/>
    <mergeCell ref="W257:AA257"/>
    <mergeCell ref="AB257:AF257"/>
    <mergeCell ref="AG257:AK257"/>
    <mergeCell ref="H253:AK253"/>
    <mergeCell ref="H254:L254"/>
    <mergeCell ref="M254:Q254"/>
    <mergeCell ref="R254:V254"/>
    <mergeCell ref="W254:AA254"/>
    <mergeCell ref="AB254:AF254"/>
    <mergeCell ref="AG254:AK254"/>
    <mergeCell ref="C255:G255"/>
    <mergeCell ref="H255:L255"/>
    <mergeCell ref="M255:Q255"/>
    <mergeCell ref="R255:V255"/>
    <mergeCell ref="W255:AA255"/>
    <mergeCell ref="AB255:AF255"/>
    <mergeCell ref="AG255:AK255"/>
    <mergeCell ref="C253:G254"/>
    <mergeCell ref="H240:L240"/>
    <mergeCell ref="M240:Q240"/>
    <mergeCell ref="R240:V240"/>
    <mergeCell ref="W240:AA240"/>
    <mergeCell ref="AB240:AF240"/>
    <mergeCell ref="H241:L241"/>
    <mergeCell ref="M241:Q241"/>
    <mergeCell ref="R241:V241"/>
    <mergeCell ref="W241:AA241"/>
    <mergeCell ref="AB241:AF241"/>
    <mergeCell ref="H238:L238"/>
    <mergeCell ref="M238:Q238"/>
    <mergeCell ref="R238:V238"/>
    <mergeCell ref="W238:AA238"/>
    <mergeCell ref="AB238:AF238"/>
    <mergeCell ref="H239:L239"/>
    <mergeCell ref="M239:Q239"/>
    <mergeCell ref="R239:V239"/>
    <mergeCell ref="W239:AA239"/>
    <mergeCell ref="AB239:AF239"/>
    <mergeCell ref="H236:L236"/>
    <mergeCell ref="M236:Q236"/>
    <mergeCell ref="R236:V236"/>
    <mergeCell ref="W236:AA236"/>
    <mergeCell ref="AB236:AF236"/>
    <mergeCell ref="H237:L237"/>
    <mergeCell ref="M237:Q237"/>
    <mergeCell ref="R237:V237"/>
    <mergeCell ref="W237:AA237"/>
    <mergeCell ref="AB237:AF237"/>
    <mergeCell ref="J226:M226"/>
    <mergeCell ref="N226:Q226"/>
    <mergeCell ref="R226:U226"/>
    <mergeCell ref="V226:Y226"/>
    <mergeCell ref="Z226:AC226"/>
    <mergeCell ref="H234:AF234"/>
    <mergeCell ref="H235:L235"/>
    <mergeCell ref="M235:Q235"/>
    <mergeCell ref="R235:V235"/>
    <mergeCell ref="W235:AA235"/>
    <mergeCell ref="AB235:AF235"/>
    <mergeCell ref="J224:M224"/>
    <mergeCell ref="N224:Q224"/>
    <mergeCell ref="R224:U224"/>
    <mergeCell ref="V224:Y224"/>
    <mergeCell ref="Z224:AC224"/>
    <mergeCell ref="J225:M225"/>
    <mergeCell ref="N225:Q225"/>
    <mergeCell ref="R225:U225"/>
    <mergeCell ref="V225:Y225"/>
    <mergeCell ref="Z225:AC225"/>
    <mergeCell ref="J222:M222"/>
    <mergeCell ref="N222:Q222"/>
    <mergeCell ref="R222:U222"/>
    <mergeCell ref="V222:Y222"/>
    <mergeCell ref="Z222:AC222"/>
    <mergeCell ref="J223:M223"/>
    <mergeCell ref="N223:Q223"/>
    <mergeCell ref="R223:U223"/>
    <mergeCell ref="V223:Y223"/>
    <mergeCell ref="Z223:AC223"/>
    <mergeCell ref="J220:M220"/>
    <mergeCell ref="N220:Q220"/>
    <mergeCell ref="R220:U220"/>
    <mergeCell ref="V220:Y220"/>
    <mergeCell ref="Z220:AC220"/>
    <mergeCell ref="J221:M221"/>
    <mergeCell ref="N221:Q221"/>
    <mergeCell ref="R221:U221"/>
    <mergeCell ref="V221:Y221"/>
    <mergeCell ref="Z221:AC221"/>
    <mergeCell ref="J218:M218"/>
    <mergeCell ref="N218:Q218"/>
    <mergeCell ref="R218:U218"/>
    <mergeCell ref="V218:Y218"/>
    <mergeCell ref="Z218:AC218"/>
    <mergeCell ref="J219:M219"/>
    <mergeCell ref="N219:Q219"/>
    <mergeCell ref="R219:U219"/>
    <mergeCell ref="V219:Y219"/>
    <mergeCell ref="Z219:AC219"/>
    <mergeCell ref="J216:M216"/>
    <mergeCell ref="N216:Q216"/>
    <mergeCell ref="R216:U216"/>
    <mergeCell ref="V216:Y216"/>
    <mergeCell ref="Z216:AC216"/>
    <mergeCell ref="J217:M217"/>
    <mergeCell ref="N217:Q217"/>
    <mergeCell ref="R217:U217"/>
    <mergeCell ref="V217:Y217"/>
    <mergeCell ref="Z217:AC217"/>
    <mergeCell ref="J214:M214"/>
    <mergeCell ref="N214:Q214"/>
    <mergeCell ref="R214:U214"/>
    <mergeCell ref="V214:Y214"/>
    <mergeCell ref="Z214:AC214"/>
    <mergeCell ref="J215:M215"/>
    <mergeCell ref="N215:Q215"/>
    <mergeCell ref="R215:U215"/>
    <mergeCell ref="V215:Y215"/>
    <mergeCell ref="Z215:AC215"/>
    <mergeCell ref="J212:M212"/>
    <mergeCell ref="N212:Q212"/>
    <mergeCell ref="R212:U212"/>
    <mergeCell ref="V212:Y212"/>
    <mergeCell ref="Z212:AC212"/>
    <mergeCell ref="J213:M213"/>
    <mergeCell ref="N213:Q213"/>
    <mergeCell ref="R213:U213"/>
    <mergeCell ref="V213:Y213"/>
    <mergeCell ref="Z213:AC213"/>
    <mergeCell ref="J210:M210"/>
    <mergeCell ref="N210:Q210"/>
    <mergeCell ref="R210:U210"/>
    <mergeCell ref="V210:Y210"/>
    <mergeCell ref="Z210:AC210"/>
    <mergeCell ref="J211:M211"/>
    <mergeCell ref="N211:Q211"/>
    <mergeCell ref="R211:U211"/>
    <mergeCell ref="V211:Y211"/>
    <mergeCell ref="Z211:AC211"/>
    <mergeCell ref="J208:M208"/>
    <mergeCell ref="N208:Q208"/>
    <mergeCell ref="R208:U208"/>
    <mergeCell ref="V208:Y208"/>
    <mergeCell ref="Z208:AC208"/>
    <mergeCell ref="J209:M209"/>
    <mergeCell ref="N209:Q209"/>
    <mergeCell ref="R209:U209"/>
    <mergeCell ref="V209:Y209"/>
    <mergeCell ref="Z209:AC209"/>
    <mergeCell ref="J206:M206"/>
    <mergeCell ref="N206:Q206"/>
    <mergeCell ref="R206:U206"/>
    <mergeCell ref="V206:Y206"/>
    <mergeCell ref="Z206:AC206"/>
    <mergeCell ref="J207:M207"/>
    <mergeCell ref="N207:Q207"/>
    <mergeCell ref="R207:U207"/>
    <mergeCell ref="V207:Y207"/>
    <mergeCell ref="Z207:AC207"/>
    <mergeCell ref="J203:AC203"/>
    <mergeCell ref="J204:M204"/>
    <mergeCell ref="N204:Q204"/>
    <mergeCell ref="R204:U204"/>
    <mergeCell ref="V204:Y204"/>
    <mergeCell ref="Z204:AC204"/>
    <mergeCell ref="J205:M205"/>
    <mergeCell ref="N205:Q205"/>
    <mergeCell ref="R205:U205"/>
    <mergeCell ref="V205:Y205"/>
    <mergeCell ref="Z205:AC205"/>
    <mergeCell ref="B170:D170"/>
    <mergeCell ref="E170:H170"/>
    <mergeCell ref="I170:L170"/>
    <mergeCell ref="M170:Q170"/>
    <mergeCell ref="R170:U170"/>
    <mergeCell ref="V170:Y170"/>
    <mergeCell ref="Z170:AE170"/>
    <mergeCell ref="AF170:AL170"/>
    <mergeCell ref="B171:D171"/>
    <mergeCell ref="E171:H171"/>
    <mergeCell ref="I171:L171"/>
    <mergeCell ref="M171:Q171"/>
    <mergeCell ref="R171:U171"/>
    <mergeCell ref="V171:Y171"/>
    <mergeCell ref="Z171:AE171"/>
    <mergeCell ref="AF171:AL171"/>
    <mergeCell ref="B168:D168"/>
    <mergeCell ref="E168:H168"/>
    <mergeCell ref="I168:L168"/>
    <mergeCell ref="M168:Q168"/>
    <mergeCell ref="R168:U168"/>
    <mergeCell ref="V168:Y168"/>
    <mergeCell ref="Z168:AE168"/>
    <mergeCell ref="AF168:AL168"/>
    <mergeCell ref="B169:D169"/>
    <mergeCell ref="E169:H169"/>
    <mergeCell ref="I169:L169"/>
    <mergeCell ref="M169:Q169"/>
    <mergeCell ref="R169:U169"/>
    <mergeCell ref="V169:Y169"/>
    <mergeCell ref="Z169:AE169"/>
    <mergeCell ref="AF169:AL169"/>
    <mergeCell ref="B166:D166"/>
    <mergeCell ref="E166:H166"/>
    <mergeCell ref="I166:L166"/>
    <mergeCell ref="M166:Q166"/>
    <mergeCell ref="R166:U166"/>
    <mergeCell ref="V166:Y166"/>
    <mergeCell ref="Z166:AE166"/>
    <mergeCell ref="AF166:AL166"/>
    <mergeCell ref="B167:D167"/>
    <mergeCell ref="E167:H167"/>
    <mergeCell ref="I167:L167"/>
    <mergeCell ref="M167:Q167"/>
    <mergeCell ref="R167:U167"/>
    <mergeCell ref="V167:Y167"/>
    <mergeCell ref="Z167:AE167"/>
    <mergeCell ref="AF167:AL167"/>
    <mergeCell ref="B164:D164"/>
    <mergeCell ref="E164:H164"/>
    <mergeCell ref="I164:L164"/>
    <mergeCell ref="M164:Q164"/>
    <mergeCell ref="R164:U164"/>
    <mergeCell ref="V164:Y164"/>
    <mergeCell ref="Z164:AE164"/>
    <mergeCell ref="AF164:AL164"/>
    <mergeCell ref="B165:D165"/>
    <mergeCell ref="E165:H165"/>
    <mergeCell ref="I165:L165"/>
    <mergeCell ref="M165:Q165"/>
    <mergeCell ref="R165:U165"/>
    <mergeCell ref="V165:Y165"/>
    <mergeCell ref="Z165:AE165"/>
    <mergeCell ref="AF165:AL165"/>
    <mergeCell ref="B162:D162"/>
    <mergeCell ref="E162:H162"/>
    <mergeCell ref="I162:L162"/>
    <mergeCell ref="M162:Q162"/>
    <mergeCell ref="R162:U162"/>
    <mergeCell ref="V162:Y162"/>
    <mergeCell ref="Z162:AE162"/>
    <mergeCell ref="AF162:AL162"/>
    <mergeCell ref="B163:D163"/>
    <mergeCell ref="E163:H163"/>
    <mergeCell ref="I163:L163"/>
    <mergeCell ref="M163:Q163"/>
    <mergeCell ref="R163:U163"/>
    <mergeCell ref="V163:Y163"/>
    <mergeCell ref="Z163:AE163"/>
    <mergeCell ref="AF163:AL163"/>
    <mergeCell ref="B160:D160"/>
    <mergeCell ref="E160:H160"/>
    <mergeCell ref="I160:L160"/>
    <mergeCell ref="M160:Q160"/>
    <mergeCell ref="R160:U160"/>
    <mergeCell ref="V160:Y160"/>
    <mergeCell ref="Z160:AE160"/>
    <mergeCell ref="AF160:AL160"/>
    <mergeCell ref="B161:D161"/>
    <mergeCell ref="E161:H161"/>
    <mergeCell ref="I161:L161"/>
    <mergeCell ref="M161:Q161"/>
    <mergeCell ref="R161:U161"/>
    <mergeCell ref="V161:Y161"/>
    <mergeCell ref="Z161:AE161"/>
    <mergeCell ref="AF161:AL161"/>
    <mergeCell ref="AF158:AL158"/>
    <mergeCell ref="B159:D159"/>
    <mergeCell ref="E159:H159"/>
    <mergeCell ref="I159:L159"/>
    <mergeCell ref="M159:Q159"/>
    <mergeCell ref="R159:U159"/>
    <mergeCell ref="V159:Y159"/>
    <mergeCell ref="Z159:AE159"/>
    <mergeCell ref="AF159:AL159"/>
    <mergeCell ref="B157:D157"/>
    <mergeCell ref="E157:Y157"/>
    <mergeCell ref="Z157:AE157"/>
    <mergeCell ref="B158:D158"/>
    <mergeCell ref="E158:H158"/>
    <mergeCell ref="I158:L158"/>
    <mergeCell ref="M158:Q158"/>
    <mergeCell ref="R158:U158"/>
    <mergeCell ref="V158:Y158"/>
    <mergeCell ref="Z158:AE158"/>
    <mergeCell ref="C130:E130"/>
    <mergeCell ref="F130:H130"/>
    <mergeCell ref="I130:K130"/>
    <mergeCell ref="L130:Q130"/>
    <mergeCell ref="R130:W130"/>
    <mergeCell ref="X130:AB130"/>
    <mergeCell ref="AC130:AK130"/>
    <mergeCell ref="C131:E131"/>
    <mergeCell ref="F131:H131"/>
    <mergeCell ref="I131:K131"/>
    <mergeCell ref="L131:Q131"/>
    <mergeCell ref="R131:W131"/>
    <mergeCell ref="X131:AB131"/>
    <mergeCell ref="AC131:AK131"/>
    <mergeCell ref="C128:E128"/>
    <mergeCell ref="F128:H128"/>
    <mergeCell ref="I128:K128"/>
    <mergeCell ref="L128:Q128"/>
    <mergeCell ref="R128:W128"/>
    <mergeCell ref="X128:AB128"/>
    <mergeCell ref="AC128:AK128"/>
    <mergeCell ref="C129:E129"/>
    <mergeCell ref="F129:H129"/>
    <mergeCell ref="I129:K129"/>
    <mergeCell ref="L129:Q129"/>
    <mergeCell ref="R129:W129"/>
    <mergeCell ref="X129:AB129"/>
    <mergeCell ref="AC129:AK129"/>
    <mergeCell ref="C126:E126"/>
    <mergeCell ref="F126:H126"/>
    <mergeCell ref="I126:K126"/>
    <mergeCell ref="L126:Q126"/>
    <mergeCell ref="R126:W126"/>
    <mergeCell ref="X126:AB126"/>
    <mergeCell ref="AC126:AK126"/>
    <mergeCell ref="C127:E127"/>
    <mergeCell ref="F127:H127"/>
    <mergeCell ref="I127:K127"/>
    <mergeCell ref="L127:Q127"/>
    <mergeCell ref="R127:W127"/>
    <mergeCell ref="X127:AB127"/>
    <mergeCell ref="AC127:AK127"/>
    <mergeCell ref="C124:E124"/>
    <mergeCell ref="F124:H124"/>
    <mergeCell ref="I124:K124"/>
    <mergeCell ref="L124:Q124"/>
    <mergeCell ref="R124:W124"/>
    <mergeCell ref="X124:AB124"/>
    <mergeCell ref="AC124:AK124"/>
    <mergeCell ref="C125:E125"/>
    <mergeCell ref="F125:H125"/>
    <mergeCell ref="I125:K125"/>
    <mergeCell ref="L125:Q125"/>
    <mergeCell ref="R125:W125"/>
    <mergeCell ref="X125:AB125"/>
    <mergeCell ref="AC125:AK125"/>
    <mergeCell ref="C122:E122"/>
    <mergeCell ref="F122:H122"/>
    <mergeCell ref="I122:K122"/>
    <mergeCell ref="L122:Q122"/>
    <mergeCell ref="R122:W122"/>
    <mergeCell ref="X122:AB122"/>
    <mergeCell ref="AC122:AK122"/>
    <mergeCell ref="C123:E123"/>
    <mergeCell ref="F123:H123"/>
    <mergeCell ref="I123:K123"/>
    <mergeCell ref="L123:Q123"/>
    <mergeCell ref="R123:W123"/>
    <mergeCell ref="X123:AB123"/>
    <mergeCell ref="AC123:AK123"/>
    <mergeCell ref="C120:E120"/>
    <mergeCell ref="F120:H120"/>
    <mergeCell ref="I120:K120"/>
    <mergeCell ref="L120:Q120"/>
    <mergeCell ref="R120:W120"/>
    <mergeCell ref="X120:AB120"/>
    <mergeCell ref="AC120:AK120"/>
    <mergeCell ref="C121:E121"/>
    <mergeCell ref="F121:H121"/>
    <mergeCell ref="I121:K121"/>
    <mergeCell ref="L121:Q121"/>
    <mergeCell ref="R121:W121"/>
    <mergeCell ref="X121:AB121"/>
    <mergeCell ref="AC121:AK121"/>
    <mergeCell ref="C118:E118"/>
    <mergeCell ref="F118:H118"/>
    <mergeCell ref="I118:K118"/>
    <mergeCell ref="L118:Q118"/>
    <mergeCell ref="R118:W118"/>
    <mergeCell ref="X118:AB118"/>
    <mergeCell ref="AC118:AK118"/>
    <mergeCell ref="C119:E119"/>
    <mergeCell ref="F119:H119"/>
    <mergeCell ref="I119:K119"/>
    <mergeCell ref="L119:Q119"/>
    <mergeCell ref="R119:W119"/>
    <mergeCell ref="X119:AB119"/>
    <mergeCell ref="AC119:AK119"/>
    <mergeCell ref="C116:E116"/>
    <mergeCell ref="F116:H116"/>
    <mergeCell ref="I116:K116"/>
    <mergeCell ref="L116:Q116"/>
    <mergeCell ref="R116:W116"/>
    <mergeCell ref="X116:AB116"/>
    <mergeCell ref="AC116:AK116"/>
    <mergeCell ref="C117:E117"/>
    <mergeCell ref="F117:H117"/>
    <mergeCell ref="I117:K117"/>
    <mergeCell ref="L117:Q117"/>
    <mergeCell ref="R117:W117"/>
    <mergeCell ref="X117:AB117"/>
    <mergeCell ref="AC117:AK117"/>
    <mergeCell ref="C114:E114"/>
    <mergeCell ref="F114:H114"/>
    <mergeCell ref="I114:K114"/>
    <mergeCell ref="L114:Q114"/>
    <mergeCell ref="R114:W114"/>
    <mergeCell ref="X114:AB114"/>
    <mergeCell ref="AC114:AK114"/>
    <mergeCell ref="C115:E115"/>
    <mergeCell ref="F115:H115"/>
    <mergeCell ref="I115:K115"/>
    <mergeCell ref="L115:Q115"/>
    <mergeCell ref="R115:W115"/>
    <mergeCell ref="X115:AB115"/>
    <mergeCell ref="AC115:AK115"/>
    <mergeCell ref="C112:E112"/>
    <mergeCell ref="F112:H112"/>
    <mergeCell ref="I112:K112"/>
    <mergeCell ref="L112:Q112"/>
    <mergeCell ref="R112:W112"/>
    <mergeCell ref="X112:AB112"/>
    <mergeCell ref="AC112:AK112"/>
    <mergeCell ref="C113:E113"/>
    <mergeCell ref="F113:H113"/>
    <mergeCell ref="I113:K113"/>
    <mergeCell ref="L113:Q113"/>
    <mergeCell ref="R113:W113"/>
    <mergeCell ref="X113:AB113"/>
    <mergeCell ref="AC113:AK113"/>
    <mergeCell ref="C110:E110"/>
    <mergeCell ref="F110:H110"/>
    <mergeCell ref="I110:K110"/>
    <mergeCell ref="L110:Q110"/>
    <mergeCell ref="R110:W110"/>
    <mergeCell ref="X110:AB110"/>
    <mergeCell ref="AC110:AK110"/>
    <mergeCell ref="C111:E111"/>
    <mergeCell ref="F111:H111"/>
    <mergeCell ref="I111:K111"/>
    <mergeCell ref="L111:Q111"/>
    <mergeCell ref="R111:W111"/>
    <mergeCell ref="X111:AB111"/>
    <mergeCell ref="AC111:AK111"/>
    <mergeCell ref="C108:E108"/>
    <mergeCell ref="F108:H108"/>
    <mergeCell ref="I108:K108"/>
    <mergeCell ref="L108:Q108"/>
    <mergeCell ref="R108:W108"/>
    <mergeCell ref="X108:AB108"/>
    <mergeCell ref="AC108:AK108"/>
    <mergeCell ref="C109:E109"/>
    <mergeCell ref="F109:H109"/>
    <mergeCell ref="I109:K109"/>
    <mergeCell ref="L109:Q109"/>
    <mergeCell ref="R109:W109"/>
    <mergeCell ref="X109:AB109"/>
    <mergeCell ref="AC109:AK109"/>
  </mergeCells>
  <phoneticPr fontId="30" type="noConversion"/>
  <dataValidations count="1">
    <dataValidation type="list" allowBlank="1" showInputMessage="1" showErrorMessage="1" sqref="F286:X287">
      <formula1>#REF!</formula1>
    </dataValidation>
  </dataValidations>
  <pageMargins left="0.59027777777777801" right="0.59027777777777801" top="1.10208333333333" bottom="0.98402777777777795" header="0.196527777777778" footer="0"/>
  <pageSetup paperSize="9" scale="9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原始记录</vt:lpstr>
      <vt:lpstr>原始记录!Print_Area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Administrator</cp:lastModifiedBy>
  <dcterms:created xsi:type="dcterms:W3CDTF">2021-10-28T07:06:00Z</dcterms:created>
  <dcterms:modified xsi:type="dcterms:W3CDTF">2022-05-24T01:40:07Z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F30C3EC717614566B54AB5B1A3280C62</vt:lpwstr>
  </property>
  <property fmtid="{D5CDD505-2E9C-101B-9397-08002B2CF9AE}" pid="3" name="KSOProductBuildVer">
    <vt:lpwstr>2052-11.1.0.11691</vt:lpwstr>
  </property>
  <property fmtid="{D5CDD505-2E9C-101B-9397-08002B2CF9AE}" pid="4" name="KSOReadingLayout">
    <vt:bool>false</vt:bool>
  </property>
</Properties>
</file>